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480" windowHeight="11640" activeTab="1"/>
  </bookViews>
  <sheets>
    <sheet name="Mode d'emploi" sheetId="1" r:id="rId1"/>
    <sheet name="programme entraînement 8h" sheetId="2" r:id="rId2"/>
  </sheets>
  <definedNames>
    <definedName name="DateDépart">'programme entraînement 8h'!$C$3</definedName>
    <definedName name="_xlnm.Print_Area" localSheetId="1">'programme entraînement 8h'!$A$2:$Y$222</definedName>
  </definedNames>
  <calcPr fullCalcOnLoad="1"/>
</workbook>
</file>

<file path=xl/comments2.xml><?xml version="1.0" encoding="utf-8"?>
<comments xmlns="http://schemas.openxmlformats.org/spreadsheetml/2006/main">
  <authors>
    <author>dborci</author>
  </authors>
  <commentList>
    <comment ref="H9" authorId="0">
      <text>
        <r>
          <rPr>
            <sz val="12"/>
            <rFont val="Arial"/>
            <family val="2"/>
          </rPr>
          <t>Renforcez les groupes musculaires suivants: Lombaires et fessiers,Abdominaux 
Musclez Le quadriceps,Les ischios jambiers, les mollets
Les pectoraux ce n'est pas si important
Ce qui est important c'est de mettre des charges de plus en plus lourde avec des séries de 8-10.
http://www.vo2cycling.net/index.php?/Sous-rubrique/musculation/id-menu-97.html
Ne pas oubliez les étirements !!!
http://www.vo2cycling.net/index.php?/Sous-rubrique/stretching/id-menu-97.html</t>
        </r>
        <r>
          <rPr>
            <sz val="8"/>
            <rFont val="Arial"/>
            <family val="2"/>
          </rPr>
          <t xml:space="preserve">
</t>
        </r>
      </text>
    </comment>
    <comment ref="G7" authorId="0">
      <text>
        <r>
          <rPr>
            <sz val="12"/>
            <rFont val="Arial"/>
            <family val="2"/>
          </rPr>
          <t xml:space="preserve"> La charge de travail: elle ne correspond pas aux heures de selle mais plutôt à l'intensité de la séance et de sa durée. c'est l'énergie dépensée lors de la sortie..
Noter de 0 à 10 suivant le ressenti ou le type de séance:
10 pour une course 
8 pour une séance au seuil
6 séance de sprint
2 pour une récupération active
0 pour un jour de repos
Si on cumule les évaluations de la côte de ces séances sur une semaine alors on obtient la charge par microcycle.
</t>
        </r>
      </text>
    </comment>
    <comment ref="A7" authorId="0">
      <text>
        <r>
          <rPr>
            <b/>
            <sz val="12"/>
            <rFont val="Arial"/>
            <family val="2"/>
          </rPr>
          <t xml:space="preserve">Se met à jour automatiquement !!!
</t>
        </r>
      </text>
    </comment>
    <comment ref="F7" authorId="0">
      <text>
        <r>
          <rPr>
            <sz val="12"/>
            <rFont val="Arial"/>
            <family val="2"/>
          </rPr>
          <t>définitions des seuils et filières:
    * Seuil SG     ~ 75 FCMAX
    * Seuil SV1   ~ 80-85% FCMAX
    * Seuil SV2   ~ 90% FCMAX
    * PMA:  (Puissance maximale aérobie) = puissance de l'effort à laquelle on atteint la consommation maximale d'oxygène.En gros c'est un effort que l'on doit pouvoir tenir qqs minutes.
    * HT: Home-trainer.
    * Fartlek: c'est le libre court à l'imagination. C'est l'accumulation de toutes les types d'entraînements spécifiques. Tu peux y faire de l'intervalle court, moyen, long, du fractionné, de la force, de la vélocité etc, etc...Le fartlek peut être programmé mais il peut aussi être spontanée selon tes sensations et tes envies du moment.D</t>
        </r>
      </text>
    </comment>
    <comment ref="E7" authorId="0">
      <text>
        <r>
          <rPr>
            <sz val="12"/>
            <rFont val="Arial"/>
            <family val="2"/>
          </rPr>
          <t>N'hésite pas à varier les plaisirs:
Plein d'exemples de sorties sur:
http://www.vo2cycling.net/index.php?/Sous-rubrique/sorties-specifiques/id-menu-97.html</t>
        </r>
        <r>
          <rPr>
            <sz val="8"/>
            <rFont val="Tahoma"/>
            <family val="0"/>
          </rPr>
          <t xml:space="preserve">
</t>
        </r>
      </text>
    </comment>
  </commentList>
</comments>
</file>

<file path=xl/sharedStrings.xml><?xml version="1.0" encoding="utf-8"?>
<sst xmlns="http://schemas.openxmlformats.org/spreadsheetml/2006/main" count="562" uniqueCount="140">
  <si>
    <t>Dates</t>
  </si>
  <si>
    <t>Act. Dominante</t>
  </si>
  <si>
    <t>Volume horaire</t>
  </si>
  <si>
    <t>Thème de séance</t>
  </si>
  <si>
    <t>Consignes et Contenus à réaliser</t>
  </si>
  <si>
    <t>Observations personnelles</t>
  </si>
  <si>
    <t>TOTAL :</t>
  </si>
  <si>
    <t>REPOS</t>
  </si>
  <si>
    <t>MUSCU</t>
  </si>
  <si>
    <t>HT ou RTE</t>
  </si>
  <si>
    <t>FORCE/VELOCITE</t>
  </si>
  <si>
    <t>15' + 3X(5'+5')+15'</t>
  </si>
  <si>
    <t>RTE</t>
  </si>
  <si>
    <t>GRAISSES</t>
  </si>
  <si>
    <t>CAP</t>
  </si>
  <si>
    <t>COURSE A PIED 35' 70%</t>
  </si>
  <si>
    <t>COURSE A PIED 45' 70%</t>
  </si>
  <si>
    <t>SORTIE 70%</t>
  </si>
  <si>
    <t>FONCIER 2</t>
  </si>
  <si>
    <t>SEUIL</t>
  </si>
  <si>
    <t>30' au seuil 80 85%</t>
  </si>
  <si>
    <t>15' + bosses force +vélocité+15' FC BASSE</t>
  </si>
  <si>
    <t>35' au seuil 80 85%</t>
  </si>
  <si>
    <t>40' au seuil 80 85%</t>
  </si>
  <si>
    <t>45' au seuil 80 85%</t>
  </si>
  <si>
    <t>RECUP</t>
  </si>
  <si>
    <t>SORTIE RECUP</t>
  </si>
  <si>
    <t>PRE COMP</t>
  </si>
  <si>
    <t>PMA</t>
  </si>
  <si>
    <t>FORCE EXPLOSIVE</t>
  </si>
  <si>
    <t>15' +8X (Départ sprint tout a droite toutes les 2')+15'retour</t>
  </si>
  <si>
    <t>15' + 10X(Départ sprint tout a droite toutes les 1,5')+15' retour</t>
  </si>
  <si>
    <t>COMP</t>
  </si>
  <si>
    <t>Déblocage 45'</t>
  </si>
  <si>
    <t>COURSE</t>
  </si>
  <si>
    <t>récup active 45'</t>
  </si>
  <si>
    <t>1h30 SORTIE 70%</t>
  </si>
  <si>
    <t>1h30 SORTIE 70%+ 10 sprint 10""</t>
  </si>
  <si>
    <t>15' + 2X(10x 30"x30" )+15'retour</t>
  </si>
  <si>
    <t>PMA COURTE</t>
  </si>
  <si>
    <t>FONCIER 1</t>
  </si>
  <si>
    <t>2 x 20 'au seuil 80 85%</t>
  </si>
  <si>
    <t>HT</t>
  </si>
  <si>
    <t>15' + 2X(10x 30"X30")+15'retour</t>
  </si>
  <si>
    <t>PUISSANCE</t>
  </si>
  <si>
    <t>15' + 4X(5' 5' récup)+15'</t>
  </si>
  <si>
    <t>FARTLEK</t>
  </si>
  <si>
    <t>Travailler tous !!!</t>
  </si>
  <si>
    <t>SV2</t>
  </si>
  <si>
    <t>SG</t>
  </si>
  <si>
    <t>SG-SV1-SV2</t>
  </si>
  <si>
    <t>SORTIE 70%- PSRINT</t>
  </si>
  <si>
    <t>SV1</t>
  </si>
  <si>
    <t>SG-SV1</t>
  </si>
  <si>
    <t>PMA COURTE-SV2</t>
  </si>
  <si>
    <t>TOUT</t>
  </si>
  <si>
    <t>SORTIE 70% - 8 x 1' PMA</t>
  </si>
  <si>
    <t>SG-PMA</t>
  </si>
  <si>
    <t>FORCE</t>
  </si>
  <si>
    <t>15' + 6 X(4' SV2 4''récup)+15'retour</t>
  </si>
  <si>
    <t>15' + 3 X( 10' SV2 4''récup)+15'retour</t>
  </si>
  <si>
    <t>PMA-SV2</t>
  </si>
  <si>
    <t>15' + 3X(10x 30"X30")+15'retour</t>
  </si>
  <si>
    <t>SG - 10 x SPRINT 10"</t>
  </si>
  <si>
    <t>SG- 10 x SPRINT 8"</t>
  </si>
  <si>
    <t>SEUIL SV1</t>
  </si>
  <si>
    <t>15' + 3X(10' SV1+5')+15'</t>
  </si>
  <si>
    <t>SV1-SV2</t>
  </si>
  <si>
    <t>SG-SPRINT</t>
  </si>
  <si>
    <t>Fartlek Rythme course</t>
  </si>
  <si>
    <t>SG - SPRINT</t>
  </si>
  <si>
    <t>15' + 1X(10x 30" a bloc 1'récup)+15'retour</t>
  </si>
  <si>
    <t>PPS</t>
  </si>
  <si>
    <t>15' + 4X(3'+5')+15'</t>
  </si>
  <si>
    <t>15' + 3X(4'+5')+15'</t>
  </si>
  <si>
    <t>15' + 4X(5'+3')+15'</t>
  </si>
  <si>
    <t>COURSE A PIED 30' 70%</t>
  </si>
  <si>
    <t>ATTENTION NOEL</t>
  </si>
  <si>
    <t>15' + 2X(10x 1' a bloc 3' récup)+15'retour</t>
  </si>
  <si>
    <t>15' + 1X(10x 1' a bloc 3' récup)+15'retour</t>
  </si>
  <si>
    <t>15' + 2X10' SV2 2 x 15 SV1 5' récup)+15'retour</t>
  </si>
  <si>
    <t>SEUILS</t>
  </si>
  <si>
    <t>15' + 3X 20' SV1 5' récup)+15'retour</t>
  </si>
  <si>
    <t>SV2-PMA</t>
  </si>
  <si>
    <t>sortie dure</t>
  </si>
  <si>
    <t>Sortie dure épuisement</t>
  </si>
  <si>
    <t>Evite de se diéseliser</t>
  </si>
  <si>
    <t>1er seuils anaérobie</t>
  </si>
  <si>
    <t>On augmente un peu l'intensité</t>
  </si>
  <si>
    <t>1er Seuil aérobie !!!</t>
  </si>
  <si>
    <t>Sortie dure. Rythme course</t>
  </si>
  <si>
    <t>A FOND !!!</t>
  </si>
  <si>
    <t>Séance voir site</t>
  </si>
  <si>
    <t>Réveil musculaire</t>
  </si>
  <si>
    <t>Quadriceps, Ischio,abdos, Lombaires</t>
  </si>
  <si>
    <t>Gainage général</t>
  </si>
  <si>
    <t>Fitness</t>
  </si>
  <si>
    <t>TOTAL</t>
  </si>
  <si>
    <t>PPG/PPS</t>
  </si>
  <si>
    <t>2 x 20' au seuil 80 85%</t>
  </si>
  <si>
    <t>RECUP.</t>
  </si>
  <si>
    <t>0;75</t>
  </si>
  <si>
    <t>J-4 épuiser glycogène</t>
  </si>
  <si>
    <t>PERIODE DU</t>
  </si>
  <si>
    <t>AU</t>
  </si>
  <si>
    <t>Choisissez Date départ</t>
  </si>
  <si>
    <t>Avant de foncer tête baissée, lis les recommandations suivantes car tu es le seul maître à bord pour  ton entraînement.</t>
  </si>
  <si>
    <t>Voici ci-après la progression dans la préparation qui est fidèle au principe de progression. On ne met pas la charrue avant les boeufs.</t>
  </si>
  <si>
    <t>On parle là que de dominante à un moment donné.</t>
  </si>
  <si>
    <t>- Pour développer une qualité il faut l'entraîner 2 x par semaine</t>
  </si>
  <si>
    <t>- Pour conserver une qualité 1 x par semaine</t>
  </si>
  <si>
    <t xml:space="preserve">- Principe de progression, augmenter la charge de travail. Cela ne veut pas dire forcément augmenter le temps de selle mais "densifier" la séance: moins </t>
  </si>
  <si>
    <t xml:space="preserve">   de récup., séries plus longues ...</t>
  </si>
  <si>
    <t>- Varie les exercices. 2 sorties identiques c'est une sortie de perdue. Bon c'est une caricature mais soit créatif.</t>
  </si>
  <si>
    <t>- A éviter: Rouler pour rouler. Accumuler les kilomètres sans but précis.</t>
  </si>
  <si>
    <r>
      <t xml:space="preserve">- </t>
    </r>
    <r>
      <rPr>
        <b/>
        <sz val="10"/>
        <color indexed="10"/>
        <rFont val="Arial"/>
        <family val="2"/>
      </rPr>
      <t>Si tu sens la fatigue, lèves le pied, n'hésites pas à changer ta séance</t>
    </r>
  </si>
  <si>
    <r>
      <t xml:space="preserve">- </t>
    </r>
    <r>
      <rPr>
        <b/>
        <sz val="10"/>
        <color indexed="10"/>
        <rFont val="Arial"/>
        <family val="2"/>
      </rPr>
      <t>Ne pas être prisonnier du planning de la semaine. Si tu à bien récupéré alors tu peux sauter un jour de repos par exemple.</t>
    </r>
  </si>
  <si>
    <t>- Ne pas sortir du plan d'entraînement. Si le corps où la tête dit non alors écoutez-vous. Ne pas hésiter à alléger votre sortie: moins de série, sortie récup. ...</t>
  </si>
  <si>
    <t>- Note tes sorties, avec des remarques sur tes sensations</t>
  </si>
  <si>
    <t>Si tu as des commentaires ou des questions n'hésite pas !!!</t>
  </si>
  <si>
    <t>Sportivement</t>
  </si>
  <si>
    <t>Ivan</t>
  </si>
  <si>
    <t>Bonne saison et fais moi part de tes résultats !!!!</t>
  </si>
  <si>
    <r>
      <t xml:space="preserve">Il est très important de comprendre que chaque qualité doit être travaillée ou maintenue à un moment donné. </t>
    </r>
  </si>
  <si>
    <t xml:space="preserve">Si on ne travaille qu'une qualité se sera au détriment de toutes les autres. Par exemple si on ne fait que de l'aérobie </t>
  </si>
  <si>
    <t xml:space="preserve">alors aucune chance d'élever son seuil anaérobie. Si on ne travail que la puissance on ne progressera pas: il faut </t>
  </si>
  <si>
    <t>décomposer en vélocité et force. De plus on insistera plus sur ces points faibles.</t>
  </si>
  <si>
    <t>1) LES PRINCIPES</t>
  </si>
  <si>
    <t>2) MODE D'EMPLOI</t>
  </si>
  <si>
    <t xml:space="preserve"> - Entre la date de départ de ton cycle d'entraînement, ainsi le calendrier sera mise à jour</t>
  </si>
  <si>
    <t xml:space="preserve"> - Des infos ou conseils se trouvent sous forme de note. Cliquer sur l'onglet rouge en haut à droite de la cellule</t>
  </si>
  <si>
    <t>Filières</t>
  </si>
  <si>
    <t>Charge</t>
  </si>
  <si>
    <t xml:space="preserve"> - Certaines cellules ( texte en bleu) pointent directement sur une page web !!! Toutes les infos proviennent de la rubrique entraînement:</t>
  </si>
  <si>
    <t>Ivan Borcard</t>
  </si>
  <si>
    <t>Contact:</t>
  </si>
  <si>
    <t>Limite de la responsabilité de l'auteur</t>
  </si>
  <si>
    <t>Aucune protection n'est appliquée à ce petit programme excel, tu peux l'adapter à ta guise et en fonction de ta charge d'entraînement.</t>
  </si>
  <si>
    <t>ATTENTION NOUVEL AN</t>
  </si>
  <si>
    <t>http://www.vo2cycling.net</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</si>
</sst>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quot;CHF&quot;\ #,##0;&quot;CHF&quot;\ \-#,##0"/>
    <numFmt numFmtId="173" formatCode="&quot;CHF&quot;\ #,##0;[Red]&quot;CHF&quot;\ \-#,##0"/>
    <numFmt numFmtId="174" formatCode="&quot;CHF&quot;\ #,##0.00;&quot;CHF&quot;\ \-#,##0.00"/>
    <numFmt numFmtId="175" formatCode="&quot;CHF&quot;\ #,##0.00;[Red]&quot;CHF&quot;\ \-#,##0.00"/>
    <numFmt numFmtId="176" formatCode="_ &quot;CHF&quot;\ * #,##0_ ;_ &quot;CHF&quot;\ * \-#,##0_ ;_ &quot;CHF&quot;\ * &quot;-&quot;_ ;_ @_ "/>
    <numFmt numFmtId="177" formatCode="_ * #,##0_ ;_ * \-#,##0_ ;_ * &quot;-&quot;_ ;_ @_ "/>
    <numFmt numFmtId="178" formatCode="_ &quot;CHF&quot;\ * #,##0.00_ ;_ &quot;CHF&quot;\ * \-#,##0.00_ ;_ &quot;CHF&quot;\ * &quot;-&quot;??_ ;_ @_ "/>
    <numFmt numFmtId="179" formatCode="_ * #,##0.00_ ;_ * \-#,##0.00_ ;_ * &quot;-&quot;??_ ;_ @_ "/>
    <numFmt numFmtId="180" formatCode="#,##0&quot; €&quot;;\-#,##0&quot; €&quot;"/>
    <numFmt numFmtId="181" formatCode="#,##0&quot; €&quot;;[Red]\-#,##0&quot; €&quot;"/>
    <numFmt numFmtId="182" formatCode="#,##0.00&quot; €&quot;;\-#,##0.00&quot; €&quot;"/>
    <numFmt numFmtId="183" formatCode="#,##0.00&quot; €&quot;;[Red]\-#,##0.00&quot; €&quot;"/>
    <numFmt numFmtId="184" formatCode="_-* #,##0&quot; €&quot;_-;\-* #,##0&quot; €&quot;_-;_-* &quot;-&quot;&quot; €&quot;_-;_-@_-"/>
    <numFmt numFmtId="185" formatCode="_-* #,##0_ _€_-;\-* #,##0_ _€_-;_-* &quot;-&quot;_ _€_-;_-@_-"/>
    <numFmt numFmtId="186" formatCode="_-* #,##0.00&quot; €&quot;_-;\-* #,##0.00&quot; €&quot;_-;_-* &quot;-&quot;??&quot; €&quot;_-;_-@_-"/>
    <numFmt numFmtId="187" formatCode="_-* #,##0.00_ _€_-;\-* #,##0.00_ _€_-;_-* &quot;-&quot;??_ _€_-;_-@_-"/>
    <numFmt numFmtId="188" formatCode="#,##0\ &quot;F&quot;;\-#,##0\ &quot;F&quot;"/>
    <numFmt numFmtId="189" formatCode="#,##0\ &quot;F&quot;;[Red]\-#,##0\ &quot;F&quot;"/>
    <numFmt numFmtId="190" formatCode="#,##0.00\ &quot;F&quot;;\-#,##0.00\ &quot;F&quot;"/>
    <numFmt numFmtId="191" formatCode="#,##0.00\ &quot;F&quot;;[Red]\-#,##0.00\ &quot;F&quot;"/>
    <numFmt numFmtId="192" formatCode="_-* #,##0\ &quot;F&quot;_-;\-* #,##0\ &quot;F&quot;_-;_-* &quot;-&quot;\ &quot;F&quot;_-;_-@_-"/>
    <numFmt numFmtId="193" formatCode="_-* #,##0\ _F_-;\-* #,##0\ _F_-;_-* &quot;-&quot;\ _F_-;_-@_-"/>
    <numFmt numFmtId="194" formatCode="_-* #,##0.00\ &quot;F&quot;_-;\-* #,##0.00\ &quot;F&quot;_-;_-* &quot;-&quot;??\ &quot;F&quot;_-;_-@_-"/>
    <numFmt numFmtId="195" formatCode="_-* #,##0.00\ _F_-;\-* #,##0.00\ _F_-;_-* &quot;-&quot;??\ _F_-;_-@_-"/>
    <numFmt numFmtId="196" formatCode="mmm\-yyyy"/>
    <numFmt numFmtId="197" formatCode="0.0"/>
    <numFmt numFmtId="198" formatCode="&quot;Vrai&quot;;&quot;Vrai&quot;;&quot;Faux&quot;"/>
    <numFmt numFmtId="199" formatCode="&quot;Actif&quot;;&quot;Actif&quot;;&quot;Inactif&quot;"/>
    <numFmt numFmtId="200" formatCode="[$-40C]dddd\ d\ mmmm\ yyyy"/>
  </numFmts>
  <fonts count="31">
    <font>
      <sz val="10"/>
      <name val="Arial"/>
      <family val="0"/>
    </font>
    <font>
      <b/>
      <sz val="10"/>
      <name val="Arial"/>
      <family val="0"/>
    </font>
    <font>
      <i/>
      <sz val="10"/>
      <name val="Arial"/>
      <family val="0"/>
    </font>
    <font>
      <b/>
      <i/>
      <sz val="10"/>
      <name val="Arial"/>
      <family val="0"/>
    </font>
    <font>
      <sz val="7"/>
      <name val="Arial"/>
      <family val="2"/>
    </font>
    <font>
      <sz val="10"/>
      <color indexed="10"/>
      <name val="Arial"/>
      <family val="2"/>
    </font>
    <font>
      <sz val="8"/>
      <color indexed="8"/>
      <name val="Arial"/>
      <family val="2"/>
    </font>
    <font>
      <sz val="10"/>
      <color indexed="12"/>
      <name val="Arial"/>
      <family val="2"/>
    </font>
    <font>
      <i/>
      <sz val="7"/>
      <color indexed="8"/>
      <name val="Arial"/>
      <family val="2"/>
    </font>
    <font>
      <b/>
      <sz val="9"/>
      <color indexed="8"/>
      <name val="Arial"/>
      <family val="2"/>
    </font>
    <font>
      <b/>
      <sz val="22"/>
      <color indexed="12"/>
      <name val="Comic Sans MS"/>
      <family val="4"/>
    </font>
    <font>
      <u val="single"/>
      <sz val="10"/>
      <color indexed="12"/>
      <name val="Arial"/>
      <family val="0"/>
    </font>
    <font>
      <u val="single"/>
      <sz val="10"/>
      <color indexed="36"/>
      <name val="Arial"/>
      <family val="0"/>
    </font>
    <font>
      <sz val="14"/>
      <color indexed="8"/>
      <name val="Arial"/>
      <family val="2"/>
    </font>
    <font>
      <b/>
      <sz val="12"/>
      <color indexed="8"/>
      <name val="Arial"/>
      <family val="2"/>
    </font>
    <font>
      <i/>
      <sz val="8"/>
      <color indexed="8"/>
      <name val="Arial"/>
      <family val="2"/>
    </font>
    <font>
      <b/>
      <sz val="8"/>
      <color indexed="8"/>
      <name val="Arial"/>
      <family val="2"/>
    </font>
    <font>
      <b/>
      <sz val="8"/>
      <color indexed="10"/>
      <name val="Arial"/>
      <family val="2"/>
    </font>
    <font>
      <b/>
      <i/>
      <sz val="8"/>
      <color indexed="10"/>
      <name val="Arial"/>
      <family val="2"/>
    </font>
    <font>
      <b/>
      <sz val="14"/>
      <name val="Arial"/>
      <family val="2"/>
    </font>
    <font>
      <sz val="8"/>
      <name val="Arial"/>
      <family val="0"/>
    </font>
    <font>
      <sz val="10"/>
      <color indexed="8"/>
      <name val="Arial"/>
      <family val="2"/>
    </font>
    <font>
      <b/>
      <sz val="10"/>
      <color indexed="8"/>
      <name val="Arial"/>
      <family val="2"/>
    </font>
    <font>
      <b/>
      <sz val="10"/>
      <color indexed="10"/>
      <name val="Arial"/>
      <family val="2"/>
    </font>
    <font>
      <sz val="8"/>
      <name val="Tahoma"/>
      <family val="0"/>
    </font>
    <font>
      <sz val="12"/>
      <name val="Arial"/>
      <family val="2"/>
    </font>
    <font>
      <b/>
      <sz val="12"/>
      <name val="Arial"/>
      <family val="2"/>
    </font>
    <font>
      <b/>
      <i/>
      <u val="single"/>
      <sz val="10"/>
      <color indexed="12"/>
      <name val="Arial"/>
      <family val="2"/>
    </font>
    <font>
      <b/>
      <i/>
      <sz val="10"/>
      <color indexed="8"/>
      <name val="Arial"/>
      <family val="2"/>
    </font>
    <font>
      <b/>
      <u val="single"/>
      <sz val="10"/>
      <color indexed="12"/>
      <name val="Arial"/>
      <family val="2"/>
    </font>
    <font>
      <b/>
      <sz val="8"/>
      <name val="Arial"/>
      <family val="2"/>
    </font>
  </fonts>
  <fills count="7">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10"/>
        <bgColor indexed="64"/>
      </patternFill>
    </fill>
  </fills>
  <borders count="6">
    <border>
      <left/>
      <right/>
      <top/>
      <bottom/>
      <diagonal/>
    </border>
    <border>
      <left style="double">
        <color indexed="8"/>
      </left>
      <right style="double">
        <color indexed="8"/>
      </right>
      <top>
        <color indexed="63"/>
      </top>
      <bottom>
        <color indexed="63"/>
      </bottom>
    </border>
    <border>
      <left style="double"/>
      <right style="double"/>
      <top style="double"/>
      <bottom style="double"/>
    </border>
    <border>
      <left style="double"/>
      <right style="double"/>
      <top>
        <color indexed="63"/>
      </top>
      <bottom>
        <color indexed="63"/>
      </bottom>
    </border>
    <border>
      <left>
        <color indexed="63"/>
      </left>
      <right style="double"/>
      <top>
        <color indexed="63"/>
      </top>
      <bottom>
        <color indexed="63"/>
      </bottom>
    </border>
    <border>
      <left>
        <color indexed="63"/>
      </left>
      <right style="double"/>
      <top style="double"/>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0" xfId="0" applyAlignment="1">
      <alignment horizontal="center"/>
    </xf>
    <xf numFmtId="0" fontId="4" fillId="0" borderId="0" xfId="0" applyFont="1" applyAlignment="1">
      <alignment horizontal="center" vertical="center" wrapText="1"/>
    </xf>
    <xf numFmtId="0" fontId="5" fillId="0" borderId="0" xfId="0" applyFont="1" applyAlignment="1">
      <alignment horizontal="center"/>
    </xf>
    <xf numFmtId="0" fontId="0" fillId="0" borderId="0" xfId="0" applyAlignment="1">
      <alignment horizontal="center" vertical="center" wrapText="1"/>
    </xf>
    <xf numFmtId="0" fontId="6" fillId="2" borderId="1" xfId="0" applyFont="1" applyFill="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16" fontId="8" fillId="3" borderId="2" xfId="0" applyNumberFormat="1" applyFont="1" applyFill="1" applyBorder="1" applyAlignment="1">
      <alignment horizontal="center" vertical="center" wrapText="1"/>
    </xf>
    <xf numFmtId="0" fontId="6" fillId="3" borderId="0" xfId="0" applyFont="1" applyFill="1" applyAlignment="1">
      <alignment horizontal="center" vertical="center"/>
    </xf>
    <xf numFmtId="16" fontId="9" fillId="3" borderId="2" xfId="0" applyNumberFormat="1"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5" xfId="0" applyFont="1" applyFill="1" applyBorder="1" applyAlignment="1">
      <alignment horizontal="center" vertical="center" wrapText="1"/>
    </xf>
    <xf numFmtId="16" fontId="6" fillId="4" borderId="3" xfId="0" applyNumberFormat="1" applyFont="1" applyFill="1" applyBorder="1" applyAlignment="1">
      <alignment horizontal="center" vertical="center" wrapText="1"/>
    </xf>
    <xf numFmtId="16" fontId="8" fillId="4" borderId="2" xfId="0" applyNumberFormat="1" applyFont="1" applyFill="1" applyBorder="1" applyAlignment="1">
      <alignment horizontal="center" vertical="center" wrapText="1"/>
    </xf>
    <xf numFmtId="0" fontId="14" fillId="3" borderId="4"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0" borderId="0" xfId="0" applyFont="1" applyAlignment="1">
      <alignment horizontal="left"/>
    </xf>
    <xf numFmtId="0" fontId="15"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0" xfId="0" applyFont="1" applyFill="1" applyAlignment="1">
      <alignment horizontal="center"/>
    </xf>
    <xf numFmtId="0" fontId="7" fillId="0" borderId="0" xfId="0" applyFont="1" applyFill="1" applyAlignment="1">
      <alignment horizontal="center"/>
    </xf>
    <xf numFmtId="0" fontId="9" fillId="0" borderId="5"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0" fillId="0" borderId="0" xfId="0" applyAlignment="1">
      <alignment horizontal="left" indent="1"/>
    </xf>
    <xf numFmtId="0" fontId="16" fillId="3" borderId="2" xfId="0" applyFont="1" applyFill="1" applyBorder="1" applyAlignment="1">
      <alignment horizontal="center" vertical="center" wrapText="1"/>
    </xf>
    <xf numFmtId="0" fontId="16" fillId="3" borderId="0" xfId="0" applyFont="1" applyFill="1" applyBorder="1" applyAlignment="1">
      <alignment horizontal="center" vertical="center" wrapText="1"/>
    </xf>
    <xf numFmtId="14" fontId="19" fillId="0" borderId="0" xfId="0" applyNumberFormat="1" applyFont="1" applyAlignment="1">
      <alignment horizontal="left" vertical="center"/>
    </xf>
    <xf numFmtId="0" fontId="1" fillId="0" borderId="0" xfId="0" applyFont="1" applyAlignment="1">
      <alignment horizontal="center"/>
    </xf>
    <xf numFmtId="0" fontId="1" fillId="0" borderId="0" xfId="0" applyFont="1" applyAlignment="1">
      <alignment/>
    </xf>
    <xf numFmtId="0" fontId="21" fillId="0" borderId="0" xfId="0" applyFont="1" applyAlignment="1">
      <alignment/>
    </xf>
    <xf numFmtId="0" fontId="21" fillId="0" borderId="0" xfId="0" applyFont="1" applyAlignment="1">
      <alignment horizontal="left"/>
    </xf>
    <xf numFmtId="0" fontId="23" fillId="0" borderId="0" xfId="0" applyFont="1" applyAlignment="1">
      <alignment horizontal="left"/>
    </xf>
    <xf numFmtId="0" fontId="22" fillId="0" borderId="0" xfId="0" applyFont="1" applyAlignment="1">
      <alignment horizontal="left"/>
    </xf>
    <xf numFmtId="0" fontId="21" fillId="0" borderId="0" xfId="0" applyFont="1" applyAlignment="1">
      <alignment horizontal="left" indent="1"/>
    </xf>
    <xf numFmtId="0" fontId="22" fillId="0" borderId="0" xfId="0" applyFont="1" applyAlignment="1">
      <alignment horizontal="left" indent="1"/>
    </xf>
    <xf numFmtId="0" fontId="0" fillId="0" borderId="0" xfId="0" applyNumberFormat="1" applyAlignment="1">
      <alignment/>
    </xf>
    <xf numFmtId="0" fontId="0" fillId="0" borderId="0" xfId="0" applyAlignment="1" quotePrefix="1">
      <alignment/>
    </xf>
    <xf numFmtId="0" fontId="27" fillId="0" borderId="3" xfId="15" applyFont="1" applyFill="1" applyBorder="1" applyAlignment="1">
      <alignment horizontal="center" vertical="center" wrapText="1"/>
    </xf>
    <xf numFmtId="0" fontId="27" fillId="0" borderId="0" xfId="15" applyFont="1" applyAlignment="1">
      <alignment/>
    </xf>
    <xf numFmtId="14" fontId="28" fillId="0" borderId="0" xfId="0" applyNumberFormat="1" applyFont="1" applyFill="1" applyBorder="1" applyAlignment="1">
      <alignment horizontal="left" vertical="center" wrapText="1"/>
    </xf>
    <xf numFmtId="0" fontId="29" fillId="0" borderId="0" xfId="15" applyFont="1" applyAlignment="1">
      <alignment/>
    </xf>
    <xf numFmtId="0" fontId="19" fillId="0" borderId="0" xfId="0" applyFont="1" applyAlignment="1">
      <alignment horizontal="left" vertical="center"/>
    </xf>
    <xf numFmtId="14" fontId="19" fillId="0" borderId="0" xfId="0" applyNumberFormat="1" applyFont="1" applyAlignment="1">
      <alignment horizontal="left" vertical="center"/>
    </xf>
    <xf numFmtId="0" fontId="3" fillId="0" borderId="0" xfId="0" applyFont="1" applyBorder="1" applyAlignment="1">
      <alignment horizontal="lef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00FF00"/>
        </patternFill>
      </fill>
      <border/>
    </dxf>
    <dxf>
      <fill>
        <patternFill>
          <bgColor rgb="FF3366FF"/>
        </patternFill>
      </fill>
      <border/>
    </dxf>
    <dxf>
      <fill>
        <patternFill>
          <bgColor rgb="FFFF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2cycling.net/" TargetMode="External" /><Relationship Id="rId2" Type="http://schemas.openxmlformats.org/officeDocument/2006/relationships/hyperlink" Target="mailto:webmaster@vo2cycling.net?subject=Question%20plan%20d'entra&#238;nement" TargetMode="External" /><Relationship Id="rId3" Type="http://schemas.openxmlformats.org/officeDocument/2006/relationships/hyperlink" Target="http://www.premiumwanadoo.com/ivanborcard/responsabilite.ht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premiumwanadoo.com/ivanborcard/entrainement%20test%20d%20effort.htm#SV1%A0(seuil%A0a%E9robie)" TargetMode="External" /><Relationship Id="rId2" Type="http://schemas.openxmlformats.org/officeDocument/2006/relationships/hyperlink" Target="http://www.premiumwanadoo.com/ivanborcard/entrainement%20test%20d%20effort.htm#SV2%A0(seuil%A0ana%E9robie)"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44"/>
  <sheetViews>
    <sheetView workbookViewId="0" topLeftCell="A10">
      <selection activeCell="B15" sqref="B15"/>
    </sheetView>
  </sheetViews>
  <sheetFormatPr defaultColWidth="11.421875" defaultRowHeight="12.75"/>
  <sheetData>
    <row r="2" ht="12.75">
      <c r="A2" s="56" t="s">
        <v>136</v>
      </c>
    </row>
    <row r="4" ht="12.75">
      <c r="A4" s="47" t="s">
        <v>106</v>
      </c>
    </row>
    <row r="6" ht="12.75">
      <c r="A6" s="48" t="s">
        <v>123</v>
      </c>
    </row>
    <row r="7" ht="12.75">
      <c r="A7" s="53" t="s">
        <v>124</v>
      </c>
    </row>
    <row r="8" ht="12.75">
      <c r="A8" s="53" t="s">
        <v>125</v>
      </c>
    </row>
    <row r="9" ht="12.75">
      <c r="A9" s="53" t="s">
        <v>126</v>
      </c>
    </row>
    <row r="10" ht="12.75">
      <c r="A10" s="53"/>
    </row>
    <row r="11" ht="12.75">
      <c r="A11" s="48" t="s">
        <v>107</v>
      </c>
    </row>
    <row r="12" ht="12.75">
      <c r="A12" s="49" t="s">
        <v>108</v>
      </c>
    </row>
    <row r="14" ht="12.75">
      <c r="A14" s="50" t="s">
        <v>127</v>
      </c>
    </row>
    <row r="15" ht="12.75">
      <c r="A15" s="41"/>
    </row>
    <row r="16" ht="12.75">
      <c r="B16" s="51" t="s">
        <v>109</v>
      </c>
    </row>
    <row r="17" ht="12.75">
      <c r="B17" s="51" t="s">
        <v>110</v>
      </c>
    </row>
    <row r="18" ht="12.75">
      <c r="B18" s="51" t="s">
        <v>111</v>
      </c>
    </row>
    <row r="19" ht="12.75">
      <c r="B19" s="51" t="s">
        <v>112</v>
      </c>
    </row>
    <row r="20" ht="12.75">
      <c r="B20" s="51" t="s">
        <v>113</v>
      </c>
    </row>
    <row r="21" ht="12.75">
      <c r="B21" s="51" t="s">
        <v>114</v>
      </c>
    </row>
    <row r="22" ht="12.75">
      <c r="B22" s="51" t="s">
        <v>115</v>
      </c>
    </row>
    <row r="23" ht="12.75">
      <c r="B23" s="52" t="s">
        <v>116</v>
      </c>
    </row>
    <row r="24" ht="12.75">
      <c r="B24" s="51" t="s">
        <v>117</v>
      </c>
    </row>
    <row r="25" ht="12.75">
      <c r="B25" s="51" t="s">
        <v>118</v>
      </c>
    </row>
    <row r="27" ht="12.75">
      <c r="A27" s="46" t="s">
        <v>128</v>
      </c>
    </row>
    <row r="29" ht="12.75">
      <c r="B29" s="54" t="s">
        <v>129</v>
      </c>
    </row>
    <row r="30" ht="12.75">
      <c r="B30" s="54" t="s">
        <v>130</v>
      </c>
    </row>
    <row r="31" ht="12.75">
      <c r="B31" s="54" t="s">
        <v>133</v>
      </c>
    </row>
    <row r="32" ht="12.75">
      <c r="C32" s="58" t="s">
        <v>139</v>
      </c>
    </row>
    <row r="35" ht="12.75">
      <c r="A35" t="s">
        <v>137</v>
      </c>
    </row>
    <row r="38" spans="1:7" ht="12.75">
      <c r="A38" s="47" t="s">
        <v>119</v>
      </c>
      <c r="F38" t="s">
        <v>135</v>
      </c>
      <c r="G38" s="58" t="s">
        <v>134</v>
      </c>
    </row>
    <row r="40" ht="12.75">
      <c r="A40" s="47" t="s">
        <v>122</v>
      </c>
    </row>
    <row r="42" ht="12.75">
      <c r="A42" s="47" t="s">
        <v>120</v>
      </c>
    </row>
    <row r="44" ht="12.75">
      <c r="A44" s="47" t="s">
        <v>121</v>
      </c>
    </row>
  </sheetData>
  <hyperlinks>
    <hyperlink ref="C32" r:id="rId1" display="http://www.vo2cycling.net"/>
    <hyperlink ref="G38" r:id="rId2" display="Ivan Borcard"/>
    <hyperlink ref="A2" r:id="rId3" display="Responsabilité de l'auteur"/>
  </hyperlink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3:J212"/>
  <sheetViews>
    <sheetView tabSelected="1" view="pageBreakPreview" zoomScale="75" zoomScaleNormal="75" zoomScaleSheetLayoutView="75" workbookViewId="0" topLeftCell="A1">
      <selection activeCell="A8" sqref="A8"/>
    </sheetView>
  </sheetViews>
  <sheetFormatPr defaultColWidth="11.421875" defaultRowHeight="12.75"/>
  <cols>
    <col min="1" max="1" width="18.421875" style="1" customWidth="1"/>
    <col min="2" max="2" width="15.7109375" style="1" customWidth="1"/>
    <col min="3" max="3" width="16.140625" style="1" customWidth="1"/>
    <col min="4" max="4" width="19.57421875" style="1" customWidth="1"/>
    <col min="5" max="5" width="45.00390625" style="1" customWidth="1"/>
    <col min="6" max="6" width="20.140625" style="23" bestFit="1" customWidth="1"/>
    <col min="7" max="7" width="13.7109375" style="1" customWidth="1"/>
    <col min="8" max="8" width="26.00390625" style="28" bestFit="1" customWidth="1"/>
    <col min="9" max="9" width="26.00390625" style="28" customWidth="1"/>
    <col min="10" max="16384" width="9.140625" style="1" customWidth="1"/>
  </cols>
  <sheetData>
    <row r="1" ht="12.75"/>
    <row r="2" ht="12.75"/>
    <row r="3" spans="1:3" ht="12.75">
      <c r="A3" s="61" t="s">
        <v>105</v>
      </c>
      <c r="B3" s="61"/>
      <c r="C3" s="57">
        <v>39783</v>
      </c>
    </row>
    <row r="4" ht="12.75"/>
    <row r="5" spans="1:9" ht="33">
      <c r="A5" s="59" t="s">
        <v>103</v>
      </c>
      <c r="B5" s="59"/>
      <c r="C5" s="44">
        <f>A8</f>
        <v>39783</v>
      </c>
      <c r="D5" s="45" t="s">
        <v>104</v>
      </c>
      <c r="E5" s="60">
        <f>A46</f>
        <v>39817</v>
      </c>
      <c r="F5" s="60"/>
      <c r="H5" s="27" t="s">
        <v>98</v>
      </c>
      <c r="I5" s="27"/>
    </row>
    <row r="6" spans="1:5" ht="13.5" thickBot="1">
      <c r="A6" s="2"/>
      <c r="B6" s="2"/>
      <c r="C6" s="2"/>
      <c r="D6" s="2"/>
      <c r="E6" s="2"/>
    </row>
    <row r="7" spans="1:9" ht="25.5" thickBot="1" thickTop="1">
      <c r="A7" s="11" t="s">
        <v>0</v>
      </c>
      <c r="B7" s="12" t="s">
        <v>1</v>
      </c>
      <c r="C7" s="13" t="s">
        <v>2</v>
      </c>
      <c r="D7" s="13" t="s">
        <v>3</v>
      </c>
      <c r="E7" s="13" t="s">
        <v>4</v>
      </c>
      <c r="F7" s="29" t="s">
        <v>131</v>
      </c>
      <c r="G7" s="29" t="s">
        <v>132</v>
      </c>
      <c r="H7" s="29" t="s">
        <v>5</v>
      </c>
      <c r="I7" s="36"/>
    </row>
    <row r="8" spans="1:9" ht="13.5" thickTop="1">
      <c r="A8" s="14">
        <f>DateDépart</f>
        <v>39783</v>
      </c>
      <c r="B8" s="7" t="s">
        <v>7</v>
      </c>
      <c r="C8" s="8"/>
      <c r="D8" s="8"/>
      <c r="E8" s="8"/>
      <c r="F8" s="22"/>
      <c r="G8" s="22">
        <v>0</v>
      </c>
      <c r="H8" s="22"/>
      <c r="I8" s="33"/>
    </row>
    <row r="9" spans="1:9" ht="12.75" customHeight="1">
      <c r="A9" s="14">
        <f aca="true" t="shared" si="0" ref="A9:A14">A8+1</f>
        <v>39784</v>
      </c>
      <c r="B9" s="7" t="s">
        <v>8</v>
      </c>
      <c r="C9" s="8">
        <v>1</v>
      </c>
      <c r="D9" s="8" t="s">
        <v>8</v>
      </c>
      <c r="E9" s="8" t="s">
        <v>94</v>
      </c>
      <c r="F9" s="22"/>
      <c r="G9" s="22">
        <v>3</v>
      </c>
      <c r="H9" s="22"/>
      <c r="I9" s="33"/>
    </row>
    <row r="10" spans="1:9" ht="12.75" customHeight="1">
      <c r="A10" s="14">
        <f t="shared" si="0"/>
        <v>39785</v>
      </c>
      <c r="B10" s="7" t="s">
        <v>9</v>
      </c>
      <c r="C10" s="8">
        <v>1</v>
      </c>
      <c r="D10" s="8" t="s">
        <v>10</v>
      </c>
      <c r="E10" s="8" t="s">
        <v>73</v>
      </c>
      <c r="F10" s="22" t="s">
        <v>49</v>
      </c>
      <c r="G10" s="22">
        <v>5</v>
      </c>
      <c r="H10" s="22"/>
      <c r="I10" s="33"/>
    </row>
    <row r="11" spans="1:9" ht="12.75">
      <c r="A11" s="14">
        <f t="shared" si="0"/>
        <v>39786</v>
      </c>
      <c r="B11" s="7" t="s">
        <v>7</v>
      </c>
      <c r="C11" s="8"/>
      <c r="D11" s="8"/>
      <c r="E11" s="8"/>
      <c r="F11" s="22"/>
      <c r="G11" s="22">
        <v>0</v>
      </c>
      <c r="H11" s="22"/>
      <c r="I11" s="33"/>
    </row>
    <row r="12" spans="1:10" ht="12.75">
      <c r="A12" s="14">
        <f t="shared" si="0"/>
        <v>39787</v>
      </c>
      <c r="B12" s="7" t="s">
        <v>7</v>
      </c>
      <c r="C12" s="8"/>
      <c r="D12" s="8"/>
      <c r="E12" s="8"/>
      <c r="F12" s="22"/>
      <c r="G12" s="22">
        <v>0</v>
      </c>
      <c r="H12" s="22"/>
      <c r="I12" s="33"/>
      <c r="J12" s="4"/>
    </row>
    <row r="13" spans="1:9" ht="12.75">
      <c r="A13" s="14">
        <f t="shared" si="0"/>
        <v>39788</v>
      </c>
      <c r="B13" s="7" t="s">
        <v>72</v>
      </c>
      <c r="C13" s="8">
        <v>0.5</v>
      </c>
      <c r="D13" s="8" t="s">
        <v>14</v>
      </c>
      <c r="E13" s="8" t="s">
        <v>15</v>
      </c>
      <c r="F13" s="22" t="s">
        <v>49</v>
      </c>
      <c r="G13" s="22">
        <v>4</v>
      </c>
      <c r="H13" s="22"/>
      <c r="I13" s="33"/>
    </row>
    <row r="14" spans="1:9" ht="13.5" thickBot="1">
      <c r="A14" s="14">
        <f t="shared" si="0"/>
        <v>39789</v>
      </c>
      <c r="B14" s="7" t="s">
        <v>12</v>
      </c>
      <c r="C14" s="8">
        <v>2</v>
      </c>
      <c r="D14" s="8" t="s">
        <v>12</v>
      </c>
      <c r="E14" s="8" t="s">
        <v>17</v>
      </c>
      <c r="F14" s="22" t="s">
        <v>49</v>
      </c>
      <c r="G14" s="22">
        <v>3</v>
      </c>
      <c r="H14" s="22"/>
      <c r="I14" s="33"/>
    </row>
    <row r="15" spans="1:9" ht="14.25" thickBot="1" thickTop="1">
      <c r="A15" s="15" t="s">
        <v>6</v>
      </c>
      <c r="B15" s="6"/>
      <c r="C15" s="6">
        <f>SUM(C8:C14)</f>
        <v>4.5</v>
      </c>
      <c r="D15" s="6"/>
      <c r="E15" s="6"/>
      <c r="F15" s="26"/>
      <c r="G15" s="32">
        <f>SUM(G8:G14)</f>
        <v>15</v>
      </c>
      <c r="H15" s="26"/>
      <c r="I15" s="33"/>
    </row>
    <row r="16" spans="1:9" ht="13.5" thickTop="1">
      <c r="A16" s="14">
        <f>DateDépart+7</f>
        <v>39790</v>
      </c>
      <c r="B16" s="7" t="s">
        <v>7</v>
      </c>
      <c r="C16" s="8"/>
      <c r="D16" s="8"/>
      <c r="E16" s="8"/>
      <c r="F16" s="22"/>
      <c r="G16" s="22">
        <v>0</v>
      </c>
      <c r="H16" s="22"/>
      <c r="I16" s="33"/>
    </row>
    <row r="17" spans="1:9" ht="12.75">
      <c r="A17" s="14">
        <f aca="true" t="shared" si="1" ref="A17:A22">A16+1</f>
        <v>39791</v>
      </c>
      <c r="B17" s="7" t="s">
        <v>8</v>
      </c>
      <c r="C17" s="8">
        <v>1</v>
      </c>
      <c r="D17" s="8" t="s">
        <v>8</v>
      </c>
      <c r="E17" s="8" t="s">
        <v>94</v>
      </c>
      <c r="F17" s="22"/>
      <c r="G17" s="22">
        <v>3</v>
      </c>
      <c r="H17" s="22"/>
      <c r="I17" s="33"/>
    </row>
    <row r="18" spans="1:9" ht="12.75">
      <c r="A18" s="14">
        <f t="shared" si="1"/>
        <v>39792</v>
      </c>
      <c r="B18" s="7" t="s">
        <v>9</v>
      </c>
      <c r="C18" s="8">
        <v>1</v>
      </c>
      <c r="D18" s="8" t="s">
        <v>10</v>
      </c>
      <c r="E18" s="8" t="s">
        <v>74</v>
      </c>
      <c r="F18" s="22" t="s">
        <v>49</v>
      </c>
      <c r="G18" s="22">
        <v>5</v>
      </c>
      <c r="H18" s="22"/>
      <c r="I18" s="33"/>
    </row>
    <row r="19" spans="1:9" ht="12.75">
      <c r="A19" s="14">
        <f t="shared" si="1"/>
        <v>39793</v>
      </c>
      <c r="B19" s="7" t="s">
        <v>8</v>
      </c>
      <c r="C19" s="8">
        <v>1</v>
      </c>
      <c r="D19" s="8" t="s">
        <v>96</v>
      </c>
      <c r="E19" s="8" t="s">
        <v>95</v>
      </c>
      <c r="F19" s="22"/>
      <c r="G19" s="22">
        <v>3</v>
      </c>
      <c r="H19" s="22"/>
      <c r="I19" s="33"/>
    </row>
    <row r="20" spans="1:9" ht="12.75">
      <c r="A20" s="14">
        <f t="shared" si="1"/>
        <v>39794</v>
      </c>
      <c r="B20" s="7" t="s">
        <v>7</v>
      </c>
      <c r="C20" s="8"/>
      <c r="D20" s="8"/>
      <c r="E20" s="8"/>
      <c r="F20" s="22"/>
      <c r="G20" s="22">
        <v>0</v>
      </c>
      <c r="H20" s="22"/>
      <c r="I20" s="33"/>
    </row>
    <row r="21" spans="1:9" ht="12.75">
      <c r="A21" s="14">
        <f t="shared" si="1"/>
        <v>39795</v>
      </c>
      <c r="B21" s="7" t="s">
        <v>72</v>
      </c>
      <c r="C21" s="8">
        <v>0.5</v>
      </c>
      <c r="D21" s="8" t="s">
        <v>14</v>
      </c>
      <c r="E21" s="8" t="s">
        <v>15</v>
      </c>
      <c r="F21" s="22" t="s">
        <v>49</v>
      </c>
      <c r="G21" s="22">
        <v>3</v>
      </c>
      <c r="H21" s="22"/>
      <c r="I21" s="33"/>
    </row>
    <row r="22" spans="1:9" ht="13.5" thickBot="1">
      <c r="A22" s="14">
        <f t="shared" si="1"/>
        <v>39796</v>
      </c>
      <c r="B22" s="7" t="s">
        <v>12</v>
      </c>
      <c r="C22" s="8">
        <v>2</v>
      </c>
      <c r="D22" s="8" t="s">
        <v>55</v>
      </c>
      <c r="E22" s="8" t="s">
        <v>46</v>
      </c>
      <c r="F22" s="22" t="s">
        <v>50</v>
      </c>
      <c r="G22" s="22">
        <v>7</v>
      </c>
      <c r="H22" s="30" t="s">
        <v>86</v>
      </c>
      <c r="I22" s="33"/>
    </row>
    <row r="23" spans="1:9" ht="14.25" thickBot="1" thickTop="1">
      <c r="A23" s="15"/>
      <c r="B23" s="6"/>
      <c r="C23" s="6">
        <f>SUM(C16:C22)</f>
        <v>5.5</v>
      </c>
      <c r="D23" s="6"/>
      <c r="E23" s="6"/>
      <c r="F23" s="26"/>
      <c r="G23" s="32">
        <f>SUM(G17:G22)</f>
        <v>21</v>
      </c>
      <c r="H23" s="26"/>
      <c r="I23" s="33"/>
    </row>
    <row r="24" spans="1:9" ht="13.5" thickTop="1">
      <c r="A24" s="14">
        <f>DateDépart+14</f>
        <v>39797</v>
      </c>
      <c r="B24" s="7" t="s">
        <v>7</v>
      </c>
      <c r="C24" s="8"/>
      <c r="D24" s="8"/>
      <c r="E24" s="8"/>
      <c r="F24" s="22"/>
      <c r="G24" s="22">
        <v>0</v>
      </c>
      <c r="H24" s="22"/>
      <c r="I24" s="33"/>
    </row>
    <row r="25" spans="1:9" ht="12.75">
      <c r="A25" s="14">
        <f aca="true" t="shared" si="2" ref="A25:A30">A24+1</f>
        <v>39798</v>
      </c>
      <c r="B25" s="7" t="s">
        <v>8</v>
      </c>
      <c r="C25" s="8">
        <v>1</v>
      </c>
      <c r="D25" s="8" t="s">
        <v>8</v>
      </c>
      <c r="E25" s="8" t="s">
        <v>94</v>
      </c>
      <c r="F25" s="22"/>
      <c r="G25" s="22">
        <v>3</v>
      </c>
      <c r="H25" s="22"/>
      <c r="I25" s="33"/>
    </row>
    <row r="26" spans="1:9" ht="12.75">
      <c r="A26" s="14">
        <f t="shared" si="2"/>
        <v>39799</v>
      </c>
      <c r="B26" s="7" t="s">
        <v>9</v>
      </c>
      <c r="C26" s="8">
        <v>1</v>
      </c>
      <c r="D26" s="8" t="s">
        <v>10</v>
      </c>
      <c r="E26" s="8" t="s">
        <v>11</v>
      </c>
      <c r="F26" s="22" t="s">
        <v>49</v>
      </c>
      <c r="G26" s="22">
        <v>6</v>
      </c>
      <c r="H26" s="22"/>
      <c r="I26" s="33"/>
    </row>
    <row r="27" spans="1:9" ht="12.75">
      <c r="A27" s="14">
        <f t="shared" si="2"/>
        <v>39800</v>
      </c>
      <c r="B27" s="7" t="s">
        <v>8</v>
      </c>
      <c r="C27" s="8">
        <v>1</v>
      </c>
      <c r="D27" s="8" t="s">
        <v>96</v>
      </c>
      <c r="E27" s="8" t="s">
        <v>95</v>
      </c>
      <c r="F27" s="22"/>
      <c r="G27" s="22">
        <v>3</v>
      </c>
      <c r="H27" s="22"/>
      <c r="I27" s="33"/>
    </row>
    <row r="28" spans="1:9" ht="12.75">
      <c r="A28" s="14">
        <f t="shared" si="2"/>
        <v>39801</v>
      </c>
      <c r="B28" s="7" t="s">
        <v>7</v>
      </c>
      <c r="C28" s="8"/>
      <c r="D28" s="8"/>
      <c r="E28" s="8"/>
      <c r="F28" s="22"/>
      <c r="G28" s="22">
        <v>0</v>
      </c>
      <c r="H28" s="22"/>
      <c r="I28" s="33"/>
    </row>
    <row r="29" spans="1:9" ht="12.75">
      <c r="A29" s="14">
        <f t="shared" si="2"/>
        <v>39802</v>
      </c>
      <c r="B29" s="7" t="s">
        <v>72</v>
      </c>
      <c r="C29" s="8">
        <v>0.75</v>
      </c>
      <c r="D29" s="8" t="s">
        <v>14</v>
      </c>
      <c r="E29" s="8" t="s">
        <v>16</v>
      </c>
      <c r="F29" s="22" t="s">
        <v>49</v>
      </c>
      <c r="G29" s="22">
        <v>5</v>
      </c>
      <c r="H29" s="22"/>
      <c r="I29" s="33"/>
    </row>
    <row r="30" spans="1:9" ht="13.5" thickBot="1">
      <c r="A30" s="14">
        <f t="shared" si="2"/>
        <v>39803</v>
      </c>
      <c r="B30" s="7" t="s">
        <v>12</v>
      </c>
      <c r="C30" s="8">
        <v>2.5</v>
      </c>
      <c r="D30" s="8" t="s">
        <v>12</v>
      </c>
      <c r="E30" s="8" t="s">
        <v>17</v>
      </c>
      <c r="F30" s="22" t="s">
        <v>49</v>
      </c>
      <c r="G30" s="22">
        <v>4</v>
      </c>
      <c r="H30" s="22"/>
      <c r="I30" s="33"/>
    </row>
    <row r="31" spans="1:9" ht="14.25" thickBot="1" thickTop="1">
      <c r="A31" s="15" t="s">
        <v>6</v>
      </c>
      <c r="B31" s="6"/>
      <c r="C31" s="6">
        <f>SUM(C24:C30)</f>
        <v>6.25</v>
      </c>
      <c r="D31" s="6"/>
      <c r="E31" s="6"/>
      <c r="F31" s="26"/>
      <c r="G31" s="32">
        <f>SUM(G24:G30)</f>
        <v>21</v>
      </c>
      <c r="H31" s="26"/>
      <c r="I31" s="33"/>
    </row>
    <row r="32" spans="1:9" ht="13.5" thickTop="1">
      <c r="A32" s="14">
        <f>DateDépart+21</f>
        <v>39804</v>
      </c>
      <c r="B32" s="7" t="s">
        <v>7</v>
      </c>
      <c r="C32" s="8"/>
      <c r="D32" s="8"/>
      <c r="E32" s="8"/>
      <c r="F32" s="22"/>
      <c r="G32" s="22">
        <v>0</v>
      </c>
      <c r="H32" s="22"/>
      <c r="I32" s="33"/>
    </row>
    <row r="33" spans="1:9" ht="12.75">
      <c r="A33" s="14">
        <f aca="true" t="shared" si="3" ref="A33:A38">A32+1</f>
        <v>39805</v>
      </c>
      <c r="B33" s="7" t="s">
        <v>8</v>
      </c>
      <c r="C33" s="8">
        <v>1</v>
      </c>
      <c r="D33" s="8" t="s">
        <v>8</v>
      </c>
      <c r="E33" s="8" t="s">
        <v>94</v>
      </c>
      <c r="F33" s="22"/>
      <c r="G33" s="22">
        <v>3</v>
      </c>
      <c r="H33" s="22"/>
      <c r="I33" s="33"/>
    </row>
    <row r="34" spans="1:9" ht="12.75">
      <c r="A34" s="14">
        <f t="shared" si="3"/>
        <v>39806</v>
      </c>
      <c r="B34" s="7" t="s">
        <v>9</v>
      </c>
      <c r="C34" s="8">
        <v>1</v>
      </c>
      <c r="D34" s="8" t="s">
        <v>10</v>
      </c>
      <c r="E34" s="8" t="s">
        <v>75</v>
      </c>
      <c r="F34" s="22" t="s">
        <v>49</v>
      </c>
      <c r="G34" s="22">
        <v>6</v>
      </c>
      <c r="H34" s="22"/>
      <c r="I34" s="33"/>
    </row>
    <row r="35" spans="1:9" ht="12.75">
      <c r="A35" s="14">
        <f t="shared" si="3"/>
        <v>39807</v>
      </c>
      <c r="B35" s="7" t="s">
        <v>8</v>
      </c>
      <c r="C35" s="8">
        <v>1</v>
      </c>
      <c r="D35" s="8" t="s">
        <v>96</v>
      </c>
      <c r="E35" s="8" t="s">
        <v>95</v>
      </c>
      <c r="F35" s="22"/>
      <c r="G35" s="22">
        <v>3</v>
      </c>
      <c r="H35" s="22"/>
      <c r="I35" s="33"/>
    </row>
    <row r="36" spans="1:9" ht="12.75">
      <c r="A36" s="14">
        <f t="shared" si="3"/>
        <v>39808</v>
      </c>
      <c r="B36" s="7" t="s">
        <v>7</v>
      </c>
      <c r="C36" s="8"/>
      <c r="D36" s="8"/>
      <c r="E36" s="8"/>
      <c r="F36" s="22"/>
      <c r="G36" s="22">
        <v>0</v>
      </c>
      <c r="H36" s="22"/>
      <c r="I36" s="33"/>
    </row>
    <row r="37" spans="1:9" ht="12.75">
      <c r="A37" s="14">
        <f t="shared" si="3"/>
        <v>39809</v>
      </c>
      <c r="B37" s="7" t="s">
        <v>72</v>
      </c>
      <c r="C37" s="8">
        <v>0.5</v>
      </c>
      <c r="D37" s="8" t="s">
        <v>14</v>
      </c>
      <c r="E37" s="8" t="s">
        <v>76</v>
      </c>
      <c r="F37" s="22" t="s">
        <v>49</v>
      </c>
      <c r="G37" s="22">
        <v>4</v>
      </c>
      <c r="H37" s="22"/>
      <c r="I37" s="33"/>
    </row>
    <row r="38" spans="1:9" ht="13.5" thickBot="1">
      <c r="A38" s="14">
        <f t="shared" si="3"/>
        <v>39810</v>
      </c>
      <c r="B38" s="7" t="s">
        <v>12</v>
      </c>
      <c r="C38" s="8">
        <v>2.5</v>
      </c>
      <c r="D38" s="8" t="s">
        <v>55</v>
      </c>
      <c r="E38" s="8" t="s">
        <v>46</v>
      </c>
      <c r="F38" s="22" t="s">
        <v>50</v>
      </c>
      <c r="G38" s="22">
        <v>8</v>
      </c>
      <c r="H38" s="22" t="s">
        <v>86</v>
      </c>
      <c r="I38" s="33"/>
    </row>
    <row r="39" spans="1:9" ht="17.25" customHeight="1" thickBot="1" thickTop="1">
      <c r="A39" s="9"/>
      <c r="B39" s="6"/>
      <c r="C39" s="6">
        <f>SUM(C32:C38)</f>
        <v>6</v>
      </c>
      <c r="D39" s="6"/>
      <c r="E39" s="6"/>
      <c r="F39" s="26"/>
      <c r="G39" s="32">
        <f>SUM(G32:G38)</f>
        <v>24</v>
      </c>
      <c r="H39" s="26"/>
      <c r="I39" s="33"/>
    </row>
    <row r="40" spans="1:9" ht="13.5" thickTop="1">
      <c r="A40" s="14">
        <f>DateDépart+28</f>
        <v>39811</v>
      </c>
      <c r="B40" s="5" t="s">
        <v>7</v>
      </c>
      <c r="C40" s="8"/>
      <c r="D40" s="8"/>
      <c r="E40" s="8"/>
      <c r="F40" s="22"/>
      <c r="G40" s="22">
        <v>0</v>
      </c>
      <c r="H40" s="22"/>
      <c r="I40" s="33"/>
    </row>
    <row r="41" spans="1:9" ht="12.75">
      <c r="A41" s="14">
        <f aca="true" t="shared" si="4" ref="A41:A46">A40+1</f>
        <v>39812</v>
      </c>
      <c r="B41" s="10" t="s">
        <v>8</v>
      </c>
      <c r="C41" s="8">
        <v>1</v>
      </c>
      <c r="D41" s="8" t="s">
        <v>8</v>
      </c>
      <c r="E41" s="8" t="s">
        <v>94</v>
      </c>
      <c r="F41" s="22"/>
      <c r="G41" s="22">
        <v>3</v>
      </c>
      <c r="H41" s="22"/>
      <c r="I41" s="33"/>
    </row>
    <row r="42" spans="1:9" ht="12.75">
      <c r="A42" s="14">
        <f t="shared" si="4"/>
        <v>39813</v>
      </c>
      <c r="B42" s="7" t="s">
        <v>9</v>
      </c>
      <c r="C42" s="8">
        <v>1</v>
      </c>
      <c r="D42" s="8" t="s">
        <v>10</v>
      </c>
      <c r="E42" s="8" t="s">
        <v>75</v>
      </c>
      <c r="F42" s="22" t="s">
        <v>49</v>
      </c>
      <c r="G42" s="22">
        <v>5</v>
      </c>
      <c r="H42" s="22"/>
      <c r="I42" s="33"/>
    </row>
    <row r="43" spans="1:9" ht="12.75">
      <c r="A43" s="14">
        <f t="shared" si="4"/>
        <v>39814</v>
      </c>
      <c r="B43" s="5" t="s">
        <v>7</v>
      </c>
      <c r="C43" s="8"/>
      <c r="D43" s="8"/>
      <c r="E43" s="8"/>
      <c r="F43" s="22"/>
      <c r="G43" s="22">
        <v>0</v>
      </c>
      <c r="H43" s="22"/>
      <c r="I43" s="33"/>
    </row>
    <row r="44" spans="1:9" ht="12.75">
      <c r="A44" s="14">
        <f t="shared" si="4"/>
        <v>39815</v>
      </c>
      <c r="B44" s="10" t="s">
        <v>8</v>
      </c>
      <c r="C44" s="8">
        <v>1</v>
      </c>
      <c r="D44" s="8" t="s">
        <v>96</v>
      </c>
      <c r="E44" s="8" t="s">
        <v>95</v>
      </c>
      <c r="F44" s="22"/>
      <c r="G44" s="22">
        <v>3</v>
      </c>
      <c r="H44" s="22"/>
      <c r="I44" s="33"/>
    </row>
    <row r="45" spans="1:9" ht="12.75">
      <c r="A45" s="14">
        <f t="shared" si="4"/>
        <v>39816</v>
      </c>
      <c r="B45" s="5" t="s">
        <v>7</v>
      </c>
      <c r="C45" s="8"/>
      <c r="D45" s="8"/>
      <c r="E45" s="8"/>
      <c r="F45" s="22"/>
      <c r="G45" s="22">
        <v>0</v>
      </c>
      <c r="H45" s="22"/>
      <c r="I45" s="33"/>
    </row>
    <row r="46" spans="1:9" ht="13.5" thickBot="1">
      <c r="A46" s="14">
        <f t="shared" si="4"/>
        <v>39817</v>
      </c>
      <c r="B46" s="7" t="s">
        <v>12</v>
      </c>
      <c r="C46" s="8">
        <v>2.5</v>
      </c>
      <c r="D46" s="8" t="s">
        <v>12</v>
      </c>
      <c r="E46" s="8" t="s">
        <v>17</v>
      </c>
      <c r="F46" s="22" t="s">
        <v>64</v>
      </c>
      <c r="G46" s="22">
        <v>4</v>
      </c>
      <c r="H46" s="22"/>
      <c r="I46" s="33"/>
    </row>
    <row r="47" spans="1:9" ht="14.25" thickBot="1" thickTop="1">
      <c r="A47" s="9" t="s">
        <v>6</v>
      </c>
      <c r="B47" s="6"/>
      <c r="C47" s="6">
        <f>SUM(C40:C46)</f>
        <v>5.5</v>
      </c>
      <c r="D47" s="6"/>
      <c r="E47" s="6"/>
      <c r="F47" s="26"/>
      <c r="G47" s="32">
        <f>SUM(G40:G46)</f>
        <v>15</v>
      </c>
      <c r="H47" s="26"/>
      <c r="I47" s="33"/>
    </row>
    <row r="48" spans="2:7" ht="13.5" thickTop="1">
      <c r="B48" s="43" t="s">
        <v>97</v>
      </c>
      <c r="C48" s="43">
        <f>C15+C23+C31+C39+C47</f>
        <v>27.75</v>
      </c>
      <c r="G48" s="23"/>
    </row>
    <row r="49" spans="4:7" ht="12.75">
      <c r="D49" s="3"/>
      <c r="G49" s="23"/>
    </row>
    <row r="50" spans="1:9" ht="33">
      <c r="A50" s="59" t="s">
        <v>103</v>
      </c>
      <c r="B50" s="59"/>
      <c r="C50" s="44">
        <f>A53</f>
        <v>39818</v>
      </c>
      <c r="D50" s="45" t="s">
        <v>104</v>
      </c>
      <c r="E50" s="60">
        <f>A83</f>
        <v>39845</v>
      </c>
      <c r="F50" s="60"/>
      <c r="G50" s="23"/>
      <c r="H50" s="27" t="s">
        <v>40</v>
      </c>
      <c r="I50" s="27"/>
    </row>
    <row r="51" spans="1:7" ht="13.5" thickBot="1">
      <c r="A51" s="2"/>
      <c r="B51" s="2"/>
      <c r="C51" s="2"/>
      <c r="D51" s="2"/>
      <c r="E51" s="2"/>
      <c r="G51" s="23"/>
    </row>
    <row r="52" spans="1:9" ht="25.5" thickBot="1" thickTop="1">
      <c r="A52" s="11" t="s">
        <v>0</v>
      </c>
      <c r="B52" s="12" t="s">
        <v>1</v>
      </c>
      <c r="C52" s="13" t="s">
        <v>2</v>
      </c>
      <c r="D52" s="13" t="s">
        <v>3</v>
      </c>
      <c r="E52" s="13" t="s">
        <v>4</v>
      </c>
      <c r="F52" s="29"/>
      <c r="G52" s="29"/>
      <c r="H52" s="29" t="s">
        <v>5</v>
      </c>
      <c r="I52" s="36"/>
    </row>
    <row r="53" spans="1:9" ht="13.5" thickTop="1">
      <c r="A53" s="14">
        <f>DateDépart+35</f>
        <v>39818</v>
      </c>
      <c r="B53" s="7" t="s">
        <v>7</v>
      </c>
      <c r="C53" s="8"/>
      <c r="D53" s="8"/>
      <c r="E53" s="8"/>
      <c r="F53" s="22"/>
      <c r="G53" s="22">
        <v>0</v>
      </c>
      <c r="H53" s="22"/>
      <c r="I53" s="33"/>
    </row>
    <row r="54" spans="1:9" ht="12.75">
      <c r="A54" s="14">
        <f aca="true" t="shared" si="5" ref="A54:A59">A53+1</f>
        <v>39819</v>
      </c>
      <c r="B54" s="7" t="s">
        <v>13</v>
      </c>
      <c r="C54" s="8">
        <v>2</v>
      </c>
      <c r="D54" s="8" t="s">
        <v>12</v>
      </c>
      <c r="E54" s="8" t="s">
        <v>17</v>
      </c>
      <c r="F54" s="22" t="s">
        <v>49</v>
      </c>
      <c r="G54" s="22">
        <v>4</v>
      </c>
      <c r="H54" s="22"/>
      <c r="I54" s="33"/>
    </row>
    <row r="55" spans="1:9" ht="12.75">
      <c r="A55" s="14">
        <f t="shared" si="5"/>
        <v>39820</v>
      </c>
      <c r="B55" s="7" t="s">
        <v>7</v>
      </c>
      <c r="C55" s="8"/>
      <c r="D55" s="8"/>
      <c r="E55" s="8"/>
      <c r="F55" s="22"/>
      <c r="G55" s="22">
        <v>0</v>
      </c>
      <c r="H55" s="22"/>
      <c r="I55" s="33"/>
    </row>
    <row r="56" spans="1:9" ht="12.75">
      <c r="A56" s="14">
        <f t="shared" si="5"/>
        <v>39821</v>
      </c>
      <c r="B56" s="7" t="s">
        <v>9</v>
      </c>
      <c r="C56" s="8">
        <v>1</v>
      </c>
      <c r="D56" s="8" t="s">
        <v>10</v>
      </c>
      <c r="E56" s="8" t="s">
        <v>11</v>
      </c>
      <c r="F56" s="22" t="s">
        <v>49</v>
      </c>
      <c r="G56" s="22">
        <v>5</v>
      </c>
      <c r="H56" s="22"/>
      <c r="I56" s="33"/>
    </row>
    <row r="57" spans="1:9" ht="12.75">
      <c r="A57" s="14">
        <f t="shared" si="5"/>
        <v>39822</v>
      </c>
      <c r="B57" s="7" t="s">
        <v>7</v>
      </c>
      <c r="C57" s="8"/>
      <c r="D57" s="8"/>
      <c r="E57" s="8"/>
      <c r="F57" s="22"/>
      <c r="G57" s="22">
        <v>0</v>
      </c>
      <c r="H57" s="22"/>
      <c r="I57" s="33"/>
    </row>
    <row r="58" spans="1:9" ht="12.75">
      <c r="A58" s="14">
        <f t="shared" si="5"/>
        <v>39823</v>
      </c>
      <c r="B58" s="7" t="s">
        <v>12</v>
      </c>
      <c r="C58" s="8">
        <v>1.5</v>
      </c>
      <c r="D58" s="8" t="s">
        <v>10</v>
      </c>
      <c r="E58" s="8" t="s">
        <v>21</v>
      </c>
      <c r="F58" s="22" t="s">
        <v>49</v>
      </c>
      <c r="G58" s="22">
        <v>6</v>
      </c>
      <c r="H58" s="22"/>
      <c r="I58" s="33"/>
    </row>
    <row r="59" spans="1:9" ht="13.5" thickBot="1">
      <c r="A59" s="14">
        <f t="shared" si="5"/>
        <v>39824</v>
      </c>
      <c r="B59" s="7" t="s">
        <v>12</v>
      </c>
      <c r="C59" s="8">
        <v>3</v>
      </c>
      <c r="D59" s="8" t="s">
        <v>13</v>
      </c>
      <c r="E59" s="8" t="s">
        <v>17</v>
      </c>
      <c r="F59" s="22" t="s">
        <v>49</v>
      </c>
      <c r="G59" s="22">
        <v>4</v>
      </c>
      <c r="H59" s="22"/>
      <c r="I59" s="33"/>
    </row>
    <row r="60" spans="1:9" ht="14.25" thickBot="1" thickTop="1">
      <c r="A60" s="15" t="s">
        <v>6</v>
      </c>
      <c r="B60" s="6"/>
      <c r="C60" s="6">
        <f>SUM(C53:C59)</f>
        <v>7.5</v>
      </c>
      <c r="D60" s="6"/>
      <c r="E60" s="6"/>
      <c r="F60" s="26"/>
      <c r="G60" s="32">
        <f>SUM(G54:G59)</f>
        <v>19</v>
      </c>
      <c r="H60" s="26"/>
      <c r="I60" s="33"/>
    </row>
    <row r="61" spans="1:9" ht="13.5" thickTop="1">
      <c r="A61" s="14">
        <f>DateDépart+42</f>
        <v>39825</v>
      </c>
      <c r="B61" s="7" t="s">
        <v>7</v>
      </c>
      <c r="C61" s="8"/>
      <c r="D61" s="8"/>
      <c r="E61" s="8"/>
      <c r="F61" s="22"/>
      <c r="G61" s="22">
        <v>0</v>
      </c>
      <c r="H61" s="22"/>
      <c r="I61" s="33"/>
    </row>
    <row r="62" spans="1:9" ht="12.75">
      <c r="A62" s="14">
        <f aca="true" t="shared" si="6" ref="A62:A67">A61+1</f>
        <v>39826</v>
      </c>
      <c r="B62" s="7" t="s">
        <v>12</v>
      </c>
      <c r="C62" s="8">
        <v>2</v>
      </c>
      <c r="D62" s="8" t="s">
        <v>55</v>
      </c>
      <c r="E62" s="8" t="s">
        <v>46</v>
      </c>
      <c r="F62" s="22" t="s">
        <v>50</v>
      </c>
      <c r="G62" s="22">
        <v>7</v>
      </c>
      <c r="H62" s="22" t="s">
        <v>86</v>
      </c>
      <c r="I62" s="33"/>
    </row>
    <row r="63" spans="1:9" ht="12.75">
      <c r="A63" s="14">
        <f t="shared" si="6"/>
        <v>39827</v>
      </c>
      <c r="B63" s="7" t="s">
        <v>7</v>
      </c>
      <c r="C63" s="8"/>
      <c r="D63" s="8"/>
      <c r="E63" s="8"/>
      <c r="F63" s="22"/>
      <c r="G63" s="22">
        <v>0</v>
      </c>
      <c r="H63" s="22"/>
      <c r="I63" s="33"/>
    </row>
    <row r="64" spans="1:9" ht="12.75">
      <c r="A64" s="14">
        <f t="shared" si="6"/>
        <v>39828</v>
      </c>
      <c r="B64" s="7" t="s">
        <v>9</v>
      </c>
      <c r="C64" s="8">
        <v>1</v>
      </c>
      <c r="D64" s="8" t="s">
        <v>10</v>
      </c>
      <c r="E64" s="8" t="s">
        <v>11</v>
      </c>
      <c r="F64" s="22" t="s">
        <v>49</v>
      </c>
      <c r="G64" s="22">
        <v>4</v>
      </c>
      <c r="H64" s="22"/>
      <c r="I64" s="33"/>
    </row>
    <row r="65" spans="1:9" ht="12.75">
      <c r="A65" s="14">
        <f t="shared" si="6"/>
        <v>39829</v>
      </c>
      <c r="B65" s="7" t="s">
        <v>7</v>
      </c>
      <c r="C65" s="8"/>
      <c r="D65" s="8"/>
      <c r="E65" s="8"/>
      <c r="F65" s="22"/>
      <c r="G65" s="22">
        <v>0</v>
      </c>
      <c r="H65" s="22"/>
      <c r="I65" s="33"/>
    </row>
    <row r="66" spans="1:9" ht="22.5">
      <c r="A66" s="14">
        <f t="shared" si="6"/>
        <v>39830</v>
      </c>
      <c r="B66" s="7" t="s">
        <v>12</v>
      </c>
      <c r="C66" s="8">
        <v>1.5</v>
      </c>
      <c r="D66" s="8" t="s">
        <v>10</v>
      </c>
      <c r="E66" s="8" t="s">
        <v>21</v>
      </c>
      <c r="F66" s="22" t="s">
        <v>53</v>
      </c>
      <c r="G66" s="22">
        <v>5</v>
      </c>
      <c r="H66" s="22" t="s">
        <v>88</v>
      </c>
      <c r="I66" s="33"/>
    </row>
    <row r="67" spans="1:9" ht="13.5" thickBot="1">
      <c r="A67" s="14">
        <f t="shared" si="6"/>
        <v>39831</v>
      </c>
      <c r="B67" s="7" t="s">
        <v>12</v>
      </c>
      <c r="C67" s="8">
        <v>3</v>
      </c>
      <c r="D67" s="8" t="s">
        <v>13</v>
      </c>
      <c r="E67" s="8" t="s">
        <v>51</v>
      </c>
      <c r="F67" s="22" t="s">
        <v>64</v>
      </c>
      <c r="G67" s="22">
        <v>5</v>
      </c>
      <c r="H67" s="22"/>
      <c r="I67" s="33"/>
    </row>
    <row r="68" spans="1:9" ht="14.25" thickBot="1" thickTop="1">
      <c r="A68" s="15"/>
      <c r="B68" s="6"/>
      <c r="C68" s="6">
        <f>SUM(C61:C67)</f>
        <v>7.5</v>
      </c>
      <c r="D68" s="6"/>
      <c r="E68" s="6"/>
      <c r="F68" s="26"/>
      <c r="G68" s="32">
        <f>SUM(G61:G67)</f>
        <v>21</v>
      </c>
      <c r="H68" s="26"/>
      <c r="I68" s="33"/>
    </row>
    <row r="69" spans="1:9" ht="13.5" thickTop="1">
      <c r="A69" s="14">
        <f>DateDépart+49</f>
        <v>39832</v>
      </c>
      <c r="B69" s="7" t="s">
        <v>7</v>
      </c>
      <c r="C69" s="8"/>
      <c r="D69" s="8"/>
      <c r="E69" s="8"/>
      <c r="F69" s="22"/>
      <c r="G69" s="22">
        <v>0</v>
      </c>
      <c r="H69" s="22"/>
      <c r="I69" s="33"/>
    </row>
    <row r="70" spans="1:9" ht="12.75">
      <c r="A70" s="14">
        <f aca="true" t="shared" si="7" ref="A70:A75">A69+1</f>
        <v>39833</v>
      </c>
      <c r="B70" s="7" t="s">
        <v>13</v>
      </c>
      <c r="C70" s="8">
        <v>2</v>
      </c>
      <c r="D70" s="8" t="s">
        <v>12</v>
      </c>
      <c r="E70" s="8" t="s">
        <v>17</v>
      </c>
      <c r="F70" s="22" t="s">
        <v>49</v>
      </c>
      <c r="G70" s="22">
        <v>4</v>
      </c>
      <c r="H70" s="22"/>
      <c r="I70" s="33"/>
    </row>
    <row r="71" spans="1:9" ht="12.75">
      <c r="A71" s="14">
        <f t="shared" si="7"/>
        <v>39834</v>
      </c>
      <c r="B71" s="7" t="s">
        <v>7</v>
      </c>
      <c r="C71" s="8"/>
      <c r="D71" s="8"/>
      <c r="E71" s="8"/>
      <c r="F71" s="22"/>
      <c r="G71" s="22">
        <v>0</v>
      </c>
      <c r="H71" s="22"/>
      <c r="I71" s="33"/>
    </row>
    <row r="72" spans="1:9" ht="12.75">
      <c r="A72" s="14">
        <f t="shared" si="7"/>
        <v>39835</v>
      </c>
      <c r="B72" s="7" t="s">
        <v>9</v>
      </c>
      <c r="C72" s="8">
        <v>1.25</v>
      </c>
      <c r="D72" s="8" t="s">
        <v>65</v>
      </c>
      <c r="E72" s="8" t="s">
        <v>66</v>
      </c>
      <c r="F72" s="22" t="s">
        <v>53</v>
      </c>
      <c r="G72" s="22">
        <v>7</v>
      </c>
      <c r="H72" s="55" t="s">
        <v>89</v>
      </c>
      <c r="I72" s="37"/>
    </row>
    <row r="73" spans="1:9" ht="12.75">
      <c r="A73" s="14">
        <f t="shared" si="7"/>
        <v>39836</v>
      </c>
      <c r="B73" s="7" t="s">
        <v>7</v>
      </c>
      <c r="C73" s="8"/>
      <c r="D73" s="8"/>
      <c r="E73" s="8"/>
      <c r="F73" s="22"/>
      <c r="G73" s="22">
        <v>0</v>
      </c>
      <c r="H73" s="22"/>
      <c r="I73" s="33"/>
    </row>
    <row r="74" spans="1:9" ht="12.75">
      <c r="A74" s="14">
        <f t="shared" si="7"/>
        <v>39837</v>
      </c>
      <c r="B74" s="7" t="s">
        <v>12</v>
      </c>
      <c r="C74" s="8">
        <v>1.5</v>
      </c>
      <c r="D74" s="8" t="s">
        <v>10</v>
      </c>
      <c r="E74" s="8" t="s">
        <v>21</v>
      </c>
      <c r="F74" s="22" t="s">
        <v>49</v>
      </c>
      <c r="G74" s="22">
        <v>6</v>
      </c>
      <c r="H74" s="22"/>
      <c r="I74" s="33"/>
    </row>
    <row r="75" spans="1:9" ht="13.5" thickBot="1">
      <c r="A75" s="14">
        <f t="shared" si="7"/>
        <v>39838</v>
      </c>
      <c r="B75" s="7" t="s">
        <v>12</v>
      </c>
      <c r="C75" s="8">
        <v>3.5</v>
      </c>
      <c r="D75" s="8" t="s">
        <v>13</v>
      </c>
      <c r="E75" s="8" t="s">
        <v>17</v>
      </c>
      <c r="F75" s="22" t="s">
        <v>49</v>
      </c>
      <c r="G75" s="22">
        <v>6</v>
      </c>
      <c r="H75" s="22"/>
      <c r="I75" s="33"/>
    </row>
    <row r="76" spans="1:9" ht="14.25" thickBot="1" thickTop="1">
      <c r="A76" s="15" t="s">
        <v>6</v>
      </c>
      <c r="B76" s="6"/>
      <c r="C76" s="6">
        <f>SUM(C69:C75)</f>
        <v>8.25</v>
      </c>
      <c r="D76" s="6"/>
      <c r="E76" s="6"/>
      <c r="F76" s="26"/>
      <c r="G76" s="32">
        <f>SUM(G69:G75)</f>
        <v>23</v>
      </c>
      <c r="H76" s="26"/>
      <c r="I76" s="33"/>
    </row>
    <row r="77" spans="1:9" ht="13.5" thickTop="1">
      <c r="A77" s="14">
        <f>DateDépart+56</f>
        <v>39839</v>
      </c>
      <c r="B77" s="7" t="s">
        <v>7</v>
      </c>
      <c r="C77" s="8"/>
      <c r="D77" s="8"/>
      <c r="E77" s="8"/>
      <c r="F77" s="22"/>
      <c r="G77" s="22">
        <v>0</v>
      </c>
      <c r="H77" s="22" t="s">
        <v>77</v>
      </c>
      <c r="I77" s="33"/>
    </row>
    <row r="78" spans="1:9" ht="12.75">
      <c r="A78" s="14">
        <f aca="true" t="shared" si="8" ref="A78:A83">A77+1</f>
        <v>39840</v>
      </c>
      <c r="B78" s="7" t="s">
        <v>12</v>
      </c>
      <c r="C78" s="8">
        <v>1.5</v>
      </c>
      <c r="D78" s="8" t="s">
        <v>19</v>
      </c>
      <c r="E78" s="8" t="s">
        <v>41</v>
      </c>
      <c r="F78" s="22" t="s">
        <v>52</v>
      </c>
      <c r="G78" s="22">
        <v>8</v>
      </c>
      <c r="H78" s="22"/>
      <c r="I78" s="33"/>
    </row>
    <row r="79" spans="1:9" ht="12.75">
      <c r="A79" s="14">
        <f t="shared" si="8"/>
        <v>39841</v>
      </c>
      <c r="B79" s="7" t="s">
        <v>7</v>
      </c>
      <c r="C79" s="8"/>
      <c r="D79" s="8"/>
      <c r="E79" s="8"/>
      <c r="F79" s="22"/>
      <c r="G79" s="22">
        <v>0</v>
      </c>
      <c r="H79" s="22"/>
      <c r="I79" s="33"/>
    </row>
    <row r="80" spans="1:9" ht="12.75">
      <c r="A80" s="14">
        <f t="shared" si="8"/>
        <v>39842</v>
      </c>
      <c r="B80" s="7" t="s">
        <v>9</v>
      </c>
      <c r="C80" s="8">
        <v>1</v>
      </c>
      <c r="D80" s="8" t="s">
        <v>10</v>
      </c>
      <c r="E80" s="8" t="s">
        <v>11</v>
      </c>
      <c r="F80" s="22" t="s">
        <v>49</v>
      </c>
      <c r="G80" s="22">
        <v>5</v>
      </c>
      <c r="H80" s="22"/>
      <c r="I80" s="33"/>
    </row>
    <row r="81" spans="1:9" ht="12.75">
      <c r="A81" s="14">
        <f t="shared" si="8"/>
        <v>39843</v>
      </c>
      <c r="B81" s="7" t="s">
        <v>7</v>
      </c>
      <c r="C81" s="8"/>
      <c r="D81" s="8"/>
      <c r="E81" s="8"/>
      <c r="F81" s="22"/>
      <c r="G81" s="22">
        <v>0</v>
      </c>
      <c r="H81" s="22"/>
      <c r="I81" s="33"/>
    </row>
    <row r="82" spans="1:9" ht="12.75">
      <c r="A82" s="14">
        <f t="shared" si="8"/>
        <v>39844</v>
      </c>
      <c r="B82" s="7" t="s">
        <v>12</v>
      </c>
      <c r="C82" s="8">
        <v>2</v>
      </c>
      <c r="D82" s="8" t="s">
        <v>10</v>
      </c>
      <c r="E82" s="8" t="s">
        <v>21</v>
      </c>
      <c r="F82" s="22" t="s">
        <v>64</v>
      </c>
      <c r="G82" s="22">
        <v>5</v>
      </c>
      <c r="H82" s="22"/>
      <c r="I82" s="33"/>
    </row>
    <row r="83" spans="1:9" ht="13.5" thickBot="1">
      <c r="A83" s="14">
        <f t="shared" si="8"/>
        <v>39845</v>
      </c>
      <c r="B83" s="7" t="s">
        <v>7</v>
      </c>
      <c r="C83" s="8"/>
      <c r="D83" s="8"/>
      <c r="E83" s="8"/>
      <c r="F83" s="22"/>
      <c r="G83" s="22">
        <v>0</v>
      </c>
      <c r="H83" s="22" t="s">
        <v>138</v>
      </c>
      <c r="I83" s="33"/>
    </row>
    <row r="84" spans="1:9" ht="14.25" thickBot="1" thickTop="1">
      <c r="A84" s="9"/>
      <c r="B84" s="6"/>
      <c r="C84" s="6">
        <f>SUM(C77:C83)</f>
        <v>4.5</v>
      </c>
      <c r="D84" s="6"/>
      <c r="E84" s="6"/>
      <c r="F84" s="26"/>
      <c r="G84" s="32">
        <f>SUM(G77:G83)</f>
        <v>18</v>
      </c>
      <c r="H84" s="26"/>
      <c r="I84" s="33"/>
    </row>
    <row r="85" spans="2:7" ht="13.5" thickTop="1">
      <c r="B85" s="43" t="s">
        <v>97</v>
      </c>
      <c r="C85" s="43">
        <f>C60+C68+C76+C84</f>
        <v>27.75</v>
      </c>
      <c r="G85" s="23"/>
    </row>
    <row r="86" ht="12.75">
      <c r="G86" s="23"/>
    </row>
    <row r="87" spans="1:9" ht="33" customHeight="1">
      <c r="A87" s="59" t="s">
        <v>103</v>
      </c>
      <c r="B87" s="59"/>
      <c r="C87" s="44">
        <f>A90</f>
        <v>39846</v>
      </c>
      <c r="D87" s="45" t="s">
        <v>104</v>
      </c>
      <c r="E87" s="60">
        <f>A128</f>
        <v>39880</v>
      </c>
      <c r="F87" s="60"/>
      <c r="G87" s="23"/>
      <c r="H87" s="27" t="s">
        <v>18</v>
      </c>
      <c r="I87" s="27"/>
    </row>
    <row r="88" spans="1:7" ht="13.5" thickBot="1">
      <c r="A88" s="2"/>
      <c r="B88" s="2"/>
      <c r="C88" s="2"/>
      <c r="D88" s="2"/>
      <c r="E88" s="2"/>
      <c r="G88" s="23"/>
    </row>
    <row r="89" spans="1:9" ht="14.25" thickBot="1" thickTop="1">
      <c r="A89" s="11" t="s">
        <v>0</v>
      </c>
      <c r="B89" s="12" t="s">
        <v>1</v>
      </c>
      <c r="C89" s="13" t="s">
        <v>2</v>
      </c>
      <c r="D89" s="13" t="s">
        <v>3</v>
      </c>
      <c r="E89" s="13" t="s">
        <v>4</v>
      </c>
      <c r="F89" s="29"/>
      <c r="G89" s="29"/>
      <c r="H89" s="29" t="s">
        <v>5</v>
      </c>
      <c r="I89" s="36"/>
    </row>
    <row r="90" spans="1:9" ht="13.5" thickTop="1">
      <c r="A90" s="14">
        <f>DateDépart+63</f>
        <v>39846</v>
      </c>
      <c r="B90" s="7" t="s">
        <v>7</v>
      </c>
      <c r="C90" s="8"/>
      <c r="D90" s="8"/>
      <c r="E90" s="8"/>
      <c r="F90" s="22"/>
      <c r="G90" s="22">
        <v>0</v>
      </c>
      <c r="H90" s="22"/>
      <c r="I90" s="33"/>
    </row>
    <row r="91" spans="1:9" ht="12.75">
      <c r="A91" s="14">
        <f aca="true" t="shared" si="9" ref="A91:A96">A90+1</f>
        <v>39847</v>
      </c>
      <c r="B91" s="7" t="s">
        <v>12</v>
      </c>
      <c r="C91" s="8">
        <v>1.5</v>
      </c>
      <c r="D91" s="8" t="s">
        <v>19</v>
      </c>
      <c r="E91" s="8" t="s">
        <v>20</v>
      </c>
      <c r="F91" s="22" t="s">
        <v>52</v>
      </c>
      <c r="G91" s="22">
        <v>6</v>
      </c>
      <c r="H91" s="22"/>
      <c r="I91" s="33"/>
    </row>
    <row r="92" spans="1:9" ht="12.75">
      <c r="A92" s="14">
        <f t="shared" si="9"/>
        <v>39848</v>
      </c>
      <c r="B92" s="7" t="s">
        <v>7</v>
      </c>
      <c r="C92" s="8"/>
      <c r="D92" s="8"/>
      <c r="E92" s="8"/>
      <c r="F92" s="22"/>
      <c r="G92" s="22">
        <v>0</v>
      </c>
      <c r="H92" s="22"/>
      <c r="I92" s="33"/>
    </row>
    <row r="93" spans="1:9" ht="12.75">
      <c r="A93" s="14">
        <f t="shared" si="9"/>
        <v>39849</v>
      </c>
      <c r="B93" s="7" t="s">
        <v>9</v>
      </c>
      <c r="C93" s="8">
        <v>1</v>
      </c>
      <c r="D93" s="8" t="s">
        <v>10</v>
      </c>
      <c r="E93" s="8" t="s">
        <v>11</v>
      </c>
      <c r="F93" s="22" t="s">
        <v>49</v>
      </c>
      <c r="G93" s="22">
        <v>5</v>
      </c>
      <c r="H93" s="22"/>
      <c r="I93" s="33"/>
    </row>
    <row r="94" spans="1:9" ht="12.75">
      <c r="A94" s="14">
        <f t="shared" si="9"/>
        <v>39850</v>
      </c>
      <c r="B94" s="7" t="s">
        <v>7</v>
      </c>
      <c r="C94" s="8"/>
      <c r="D94" s="8"/>
      <c r="E94" s="8"/>
      <c r="F94" s="22"/>
      <c r="G94" s="22">
        <v>0</v>
      </c>
      <c r="H94" s="22"/>
      <c r="I94" s="33"/>
    </row>
    <row r="95" spans="1:9" ht="12.75">
      <c r="A95" s="14">
        <f t="shared" si="9"/>
        <v>39851</v>
      </c>
      <c r="B95" s="7" t="s">
        <v>12</v>
      </c>
      <c r="C95" s="8">
        <v>1.5</v>
      </c>
      <c r="D95" s="8" t="s">
        <v>10</v>
      </c>
      <c r="E95" s="8" t="s">
        <v>21</v>
      </c>
      <c r="F95" s="22" t="s">
        <v>49</v>
      </c>
      <c r="G95" s="22">
        <v>4</v>
      </c>
      <c r="H95" s="22"/>
      <c r="I95" s="33"/>
    </row>
    <row r="96" spans="1:9" ht="13.5" thickBot="1">
      <c r="A96" s="14">
        <f t="shared" si="9"/>
        <v>39852</v>
      </c>
      <c r="B96" s="7" t="s">
        <v>12</v>
      </c>
      <c r="C96" s="8">
        <v>3</v>
      </c>
      <c r="D96" s="8" t="s">
        <v>13</v>
      </c>
      <c r="E96" s="8" t="s">
        <v>17</v>
      </c>
      <c r="F96" s="22" t="s">
        <v>49</v>
      </c>
      <c r="G96" s="22">
        <v>5</v>
      </c>
      <c r="H96" s="22"/>
      <c r="I96" s="33"/>
    </row>
    <row r="97" spans="1:9" ht="14.25" thickBot="1" thickTop="1">
      <c r="A97" s="15" t="s">
        <v>6</v>
      </c>
      <c r="B97" s="6"/>
      <c r="C97" s="6">
        <f>SUM(C90:C96)</f>
        <v>7</v>
      </c>
      <c r="D97" s="6"/>
      <c r="E97" s="6"/>
      <c r="F97" s="26"/>
      <c r="G97" s="32">
        <f>SUM(G90:G96)</f>
        <v>20</v>
      </c>
      <c r="H97" s="26"/>
      <c r="I97" s="33"/>
    </row>
    <row r="98" spans="1:9" ht="13.5" thickTop="1">
      <c r="A98" s="14">
        <f>DateDépart+70</f>
        <v>39853</v>
      </c>
      <c r="B98" s="7" t="s">
        <v>7</v>
      </c>
      <c r="C98" s="8"/>
      <c r="D98" s="8"/>
      <c r="E98" s="8"/>
      <c r="F98" s="22"/>
      <c r="G98" s="22">
        <v>0</v>
      </c>
      <c r="H98" s="22"/>
      <c r="I98" s="33"/>
    </row>
    <row r="99" spans="1:9" ht="12.75">
      <c r="A99" s="14">
        <f aca="true" t="shared" si="10" ref="A99:A104">A98+1</f>
        <v>39854</v>
      </c>
      <c r="B99" s="7" t="s">
        <v>12</v>
      </c>
      <c r="C99" s="8">
        <v>1.5</v>
      </c>
      <c r="D99" s="8" t="s">
        <v>19</v>
      </c>
      <c r="E99" s="8" t="s">
        <v>22</v>
      </c>
      <c r="F99" s="22" t="s">
        <v>52</v>
      </c>
      <c r="G99" s="22">
        <v>6</v>
      </c>
      <c r="H99" s="22"/>
      <c r="I99" s="33"/>
    </row>
    <row r="100" spans="1:9" ht="12.75">
      <c r="A100" s="14">
        <f t="shared" si="10"/>
        <v>39855</v>
      </c>
      <c r="B100" s="7" t="s">
        <v>7</v>
      </c>
      <c r="C100" s="8"/>
      <c r="D100" s="8"/>
      <c r="E100" s="8"/>
      <c r="F100" s="22"/>
      <c r="G100" s="22">
        <v>0</v>
      </c>
      <c r="H100" s="22"/>
      <c r="I100" s="33"/>
    </row>
    <row r="101" spans="1:9" ht="12.75">
      <c r="A101" s="14">
        <f t="shared" si="10"/>
        <v>39856</v>
      </c>
      <c r="B101" s="7" t="s">
        <v>42</v>
      </c>
      <c r="C101" s="8">
        <v>1</v>
      </c>
      <c r="D101" s="8" t="s">
        <v>39</v>
      </c>
      <c r="E101" s="8" t="s">
        <v>43</v>
      </c>
      <c r="F101" s="22" t="s">
        <v>54</v>
      </c>
      <c r="G101" s="22">
        <v>7</v>
      </c>
      <c r="H101" s="55" t="s">
        <v>87</v>
      </c>
      <c r="I101" s="37"/>
    </row>
    <row r="102" spans="1:9" ht="12.75">
      <c r="A102" s="14">
        <f t="shared" si="10"/>
        <v>39857</v>
      </c>
      <c r="B102" s="7" t="s">
        <v>7</v>
      </c>
      <c r="C102" s="8"/>
      <c r="D102" s="8"/>
      <c r="E102" s="8"/>
      <c r="F102" s="22"/>
      <c r="G102" s="22">
        <v>0</v>
      </c>
      <c r="H102" s="22"/>
      <c r="I102" s="33"/>
    </row>
    <row r="103" spans="1:9" ht="12.75">
      <c r="A103" s="14">
        <f t="shared" si="10"/>
        <v>39858</v>
      </c>
      <c r="B103" s="7" t="s">
        <v>12</v>
      </c>
      <c r="C103" s="8">
        <v>1.5</v>
      </c>
      <c r="D103" s="8" t="s">
        <v>10</v>
      </c>
      <c r="E103" s="8" t="s">
        <v>21</v>
      </c>
      <c r="F103" s="22" t="s">
        <v>49</v>
      </c>
      <c r="G103" s="22">
        <v>4</v>
      </c>
      <c r="H103" s="22"/>
      <c r="I103" s="33"/>
    </row>
    <row r="104" spans="1:9" ht="13.5" thickBot="1">
      <c r="A104" s="14">
        <f t="shared" si="10"/>
        <v>39859</v>
      </c>
      <c r="B104" s="7" t="s">
        <v>12</v>
      </c>
      <c r="C104" s="8">
        <v>3.5</v>
      </c>
      <c r="D104" s="8" t="s">
        <v>13</v>
      </c>
      <c r="E104" s="8" t="s">
        <v>17</v>
      </c>
      <c r="F104" s="22" t="s">
        <v>49</v>
      </c>
      <c r="G104" s="22">
        <v>4</v>
      </c>
      <c r="H104" s="22"/>
      <c r="I104" s="33"/>
    </row>
    <row r="105" spans="1:9" ht="14.25" thickBot="1" thickTop="1">
      <c r="A105" s="15"/>
      <c r="B105" s="6"/>
      <c r="C105" s="6">
        <f>SUM(C98:C104)</f>
        <v>7.5</v>
      </c>
      <c r="D105" s="6"/>
      <c r="E105" s="6"/>
      <c r="F105" s="26"/>
      <c r="G105" s="32">
        <f>SUM(G98:G104)</f>
        <v>21</v>
      </c>
      <c r="H105" s="26"/>
      <c r="I105" s="33"/>
    </row>
    <row r="106" spans="1:9" ht="13.5" thickTop="1">
      <c r="A106" s="14">
        <f>DateDépart+77</f>
        <v>39860</v>
      </c>
      <c r="B106" s="7" t="s">
        <v>7</v>
      </c>
      <c r="C106" s="8"/>
      <c r="D106" s="8"/>
      <c r="E106" s="8"/>
      <c r="F106" s="22"/>
      <c r="G106" s="22">
        <v>0</v>
      </c>
      <c r="H106" s="22"/>
      <c r="I106" s="33"/>
    </row>
    <row r="107" spans="1:9" ht="12.75">
      <c r="A107" s="14">
        <f aca="true" t="shared" si="11" ref="A107:A112">A106+1</f>
        <v>39861</v>
      </c>
      <c r="B107" s="7" t="s">
        <v>12</v>
      </c>
      <c r="C107" s="8">
        <v>1.5</v>
      </c>
      <c r="D107" s="8" t="s">
        <v>19</v>
      </c>
      <c r="E107" s="8" t="s">
        <v>23</v>
      </c>
      <c r="F107" s="22" t="s">
        <v>52</v>
      </c>
      <c r="G107" s="22">
        <v>7</v>
      </c>
      <c r="H107" s="22"/>
      <c r="I107" s="33"/>
    </row>
    <row r="108" spans="1:9" ht="12.75">
      <c r="A108" s="14">
        <f t="shared" si="11"/>
        <v>39862</v>
      </c>
      <c r="B108" s="7" t="s">
        <v>7</v>
      </c>
      <c r="C108" s="8"/>
      <c r="D108" s="8"/>
      <c r="E108" s="8"/>
      <c r="F108" s="22"/>
      <c r="G108" s="22">
        <v>0</v>
      </c>
      <c r="H108" s="22"/>
      <c r="I108" s="33"/>
    </row>
    <row r="109" spans="1:9" ht="12.75">
      <c r="A109" s="14">
        <f t="shared" si="11"/>
        <v>39863</v>
      </c>
      <c r="B109" s="7" t="s">
        <v>9</v>
      </c>
      <c r="C109" s="8">
        <v>1.5</v>
      </c>
      <c r="D109" s="8" t="s">
        <v>39</v>
      </c>
      <c r="E109" s="8" t="s">
        <v>62</v>
      </c>
      <c r="F109" s="22" t="s">
        <v>54</v>
      </c>
      <c r="G109" s="22">
        <v>8</v>
      </c>
      <c r="H109" s="22"/>
      <c r="I109" s="33"/>
    </row>
    <row r="110" spans="1:9" ht="12.75">
      <c r="A110" s="14">
        <f t="shared" si="11"/>
        <v>39864</v>
      </c>
      <c r="B110" s="7" t="s">
        <v>7</v>
      </c>
      <c r="C110" s="8"/>
      <c r="D110" s="8"/>
      <c r="E110" s="8"/>
      <c r="F110" s="22"/>
      <c r="G110" s="22">
        <v>0</v>
      </c>
      <c r="H110" s="22"/>
      <c r="I110" s="33"/>
    </row>
    <row r="111" spans="1:9" ht="12.75">
      <c r="A111" s="14">
        <f t="shared" si="11"/>
        <v>39865</v>
      </c>
      <c r="B111" s="7" t="s">
        <v>12</v>
      </c>
      <c r="C111" s="8">
        <v>1.5</v>
      </c>
      <c r="D111" s="8" t="s">
        <v>10</v>
      </c>
      <c r="E111" s="8" t="s">
        <v>21</v>
      </c>
      <c r="F111" s="22" t="s">
        <v>49</v>
      </c>
      <c r="G111" s="22">
        <v>5</v>
      </c>
      <c r="H111" s="22"/>
      <c r="I111" s="33"/>
    </row>
    <row r="112" spans="1:9" ht="13.5" thickBot="1">
      <c r="A112" s="14">
        <f t="shared" si="11"/>
        <v>39866</v>
      </c>
      <c r="B112" s="7" t="s">
        <v>12</v>
      </c>
      <c r="C112" s="8">
        <v>3.5</v>
      </c>
      <c r="D112" s="8" t="s">
        <v>13</v>
      </c>
      <c r="E112" s="8" t="s">
        <v>17</v>
      </c>
      <c r="F112" s="22" t="s">
        <v>49</v>
      </c>
      <c r="G112" s="22">
        <v>6</v>
      </c>
      <c r="H112" s="22"/>
      <c r="I112" s="33"/>
    </row>
    <row r="113" spans="1:9" ht="14.25" thickBot="1" thickTop="1">
      <c r="A113" s="15" t="s">
        <v>6</v>
      </c>
      <c r="B113" s="6"/>
      <c r="C113" s="6">
        <f>SUM(C106:C112)</f>
        <v>8</v>
      </c>
      <c r="D113" s="6"/>
      <c r="E113" s="6"/>
      <c r="F113" s="26"/>
      <c r="G113" s="32">
        <f>SUM(G106:G112)</f>
        <v>26</v>
      </c>
      <c r="H113" s="26"/>
      <c r="I113" s="33"/>
    </row>
    <row r="114" spans="1:9" ht="13.5" thickTop="1">
      <c r="A114" s="14">
        <f>DateDépart+84</f>
        <v>39867</v>
      </c>
      <c r="B114" s="7" t="s">
        <v>7</v>
      </c>
      <c r="C114" s="8"/>
      <c r="D114" s="8"/>
      <c r="E114" s="8"/>
      <c r="F114" s="22"/>
      <c r="G114" s="22">
        <v>0</v>
      </c>
      <c r="H114" s="22"/>
      <c r="I114" s="33"/>
    </row>
    <row r="115" spans="1:9" ht="12.75">
      <c r="A115" s="14">
        <f aca="true" t="shared" si="12" ref="A115:A120">A114+1</f>
        <v>39868</v>
      </c>
      <c r="B115" s="7" t="s">
        <v>12</v>
      </c>
      <c r="C115" s="8">
        <v>1.5</v>
      </c>
      <c r="D115" s="8" t="s">
        <v>19</v>
      </c>
      <c r="E115" s="8" t="s">
        <v>24</v>
      </c>
      <c r="F115" s="22" t="s">
        <v>52</v>
      </c>
      <c r="G115" s="22">
        <v>7</v>
      </c>
      <c r="H115" s="22"/>
      <c r="I115" s="33"/>
    </row>
    <row r="116" spans="1:9" ht="12.75">
      <c r="A116" s="14">
        <f t="shared" si="12"/>
        <v>39869</v>
      </c>
      <c r="B116" s="7" t="s">
        <v>7</v>
      </c>
      <c r="C116" s="8"/>
      <c r="D116" s="8"/>
      <c r="E116" s="8"/>
      <c r="F116" s="22"/>
      <c r="G116" s="22">
        <v>0</v>
      </c>
      <c r="H116" s="22"/>
      <c r="I116" s="33"/>
    </row>
    <row r="117" spans="1:9" ht="12.75">
      <c r="A117" s="14">
        <f t="shared" si="12"/>
        <v>39870</v>
      </c>
      <c r="B117" s="7" t="s">
        <v>9</v>
      </c>
      <c r="C117" s="8">
        <v>1</v>
      </c>
      <c r="D117" s="8" t="s">
        <v>44</v>
      </c>
      <c r="E117" s="8" t="s">
        <v>45</v>
      </c>
      <c r="F117" s="22" t="s">
        <v>83</v>
      </c>
      <c r="G117" s="22">
        <v>8</v>
      </c>
      <c r="H117" s="22"/>
      <c r="I117" s="33"/>
    </row>
    <row r="118" spans="1:9" ht="12.75">
      <c r="A118" s="14">
        <f t="shared" si="12"/>
        <v>39871</v>
      </c>
      <c r="B118" s="7" t="s">
        <v>7</v>
      </c>
      <c r="C118" s="8"/>
      <c r="D118" s="8"/>
      <c r="E118" s="8"/>
      <c r="F118" s="22"/>
      <c r="G118" s="22">
        <v>0</v>
      </c>
      <c r="H118" s="22"/>
      <c r="I118" s="33"/>
    </row>
    <row r="119" spans="1:9" ht="12.75">
      <c r="A119" s="14">
        <f t="shared" si="12"/>
        <v>39872</v>
      </c>
      <c r="B119" s="7" t="s">
        <v>12</v>
      </c>
      <c r="C119" s="8">
        <v>1.5</v>
      </c>
      <c r="D119" s="8" t="s">
        <v>10</v>
      </c>
      <c r="E119" s="8" t="s">
        <v>21</v>
      </c>
      <c r="F119" s="22" t="s">
        <v>49</v>
      </c>
      <c r="G119" s="22">
        <v>4</v>
      </c>
      <c r="H119" s="22"/>
      <c r="I119" s="33"/>
    </row>
    <row r="120" spans="1:9" ht="13.5" thickBot="1">
      <c r="A120" s="14">
        <f t="shared" si="12"/>
        <v>39873</v>
      </c>
      <c r="B120" s="7" t="s">
        <v>12</v>
      </c>
      <c r="C120" s="8">
        <v>4</v>
      </c>
      <c r="D120" s="8" t="s">
        <v>55</v>
      </c>
      <c r="E120" s="8" t="s">
        <v>46</v>
      </c>
      <c r="F120" s="22" t="s">
        <v>50</v>
      </c>
      <c r="G120" s="22">
        <v>8</v>
      </c>
      <c r="H120" s="22" t="s">
        <v>47</v>
      </c>
      <c r="I120" s="33"/>
    </row>
    <row r="121" spans="1:9" ht="14.25" thickBot="1" thickTop="1">
      <c r="A121" s="9"/>
      <c r="B121" s="6"/>
      <c r="C121" s="6">
        <f>SUM(C114:C120)</f>
        <v>8</v>
      </c>
      <c r="D121" s="6"/>
      <c r="E121" s="6"/>
      <c r="F121" s="26"/>
      <c r="G121" s="32">
        <f>SUM(G114:G120)</f>
        <v>27</v>
      </c>
      <c r="H121" s="26"/>
      <c r="I121" s="33"/>
    </row>
    <row r="122" spans="1:9" ht="13.5" thickTop="1">
      <c r="A122" s="14">
        <f>DateDépart+91</f>
        <v>39874</v>
      </c>
      <c r="B122" s="7" t="s">
        <v>7</v>
      </c>
      <c r="C122" s="8"/>
      <c r="D122" s="8"/>
      <c r="E122" s="8"/>
      <c r="F122" s="22"/>
      <c r="G122" s="22">
        <v>0</v>
      </c>
      <c r="H122" s="22"/>
      <c r="I122" s="33"/>
    </row>
    <row r="123" spans="1:9" ht="12.75">
      <c r="A123" s="14">
        <f aca="true" t="shared" si="13" ref="A123:A128">A122+1</f>
        <v>39875</v>
      </c>
      <c r="B123" s="7" t="s">
        <v>25</v>
      </c>
      <c r="C123" s="8">
        <v>1.5</v>
      </c>
      <c r="D123" s="8" t="s">
        <v>26</v>
      </c>
      <c r="E123" s="8" t="s">
        <v>17</v>
      </c>
      <c r="F123" s="22" t="s">
        <v>49</v>
      </c>
      <c r="G123" s="22">
        <v>3</v>
      </c>
      <c r="H123" s="22"/>
      <c r="I123" s="33"/>
    </row>
    <row r="124" spans="1:9" ht="12.75">
      <c r="A124" s="14">
        <f t="shared" si="13"/>
        <v>39876</v>
      </c>
      <c r="B124" s="7" t="s">
        <v>7</v>
      </c>
      <c r="C124" s="8"/>
      <c r="D124" s="8"/>
      <c r="E124" s="8"/>
      <c r="F124" s="22"/>
      <c r="G124" s="22">
        <v>0</v>
      </c>
      <c r="H124" s="22"/>
      <c r="I124" s="33"/>
    </row>
    <row r="125" spans="1:9" ht="12.75">
      <c r="A125" s="14">
        <f t="shared" si="13"/>
        <v>39877</v>
      </c>
      <c r="B125" s="7" t="s">
        <v>12</v>
      </c>
      <c r="C125" s="8">
        <v>1.5</v>
      </c>
      <c r="D125" s="8" t="s">
        <v>44</v>
      </c>
      <c r="E125" s="8" t="s">
        <v>56</v>
      </c>
      <c r="F125" s="22" t="s">
        <v>57</v>
      </c>
      <c r="G125" s="22">
        <v>7</v>
      </c>
      <c r="H125" s="22"/>
      <c r="I125" s="33"/>
    </row>
    <row r="126" spans="1:9" ht="12.75">
      <c r="A126" s="14">
        <f t="shared" si="13"/>
        <v>39878</v>
      </c>
      <c r="B126" s="7" t="s">
        <v>7</v>
      </c>
      <c r="C126" s="8"/>
      <c r="D126" s="8"/>
      <c r="E126" s="8"/>
      <c r="F126" s="22"/>
      <c r="G126" s="22">
        <v>0</v>
      </c>
      <c r="H126" s="22"/>
      <c r="I126" s="33"/>
    </row>
    <row r="127" spans="1:9" ht="12.75">
      <c r="A127" s="14">
        <f t="shared" si="13"/>
        <v>39879</v>
      </c>
      <c r="B127" s="7" t="s">
        <v>7</v>
      </c>
      <c r="C127" s="8"/>
      <c r="D127" s="8"/>
      <c r="E127" s="8"/>
      <c r="F127" s="22"/>
      <c r="G127" s="22">
        <v>0</v>
      </c>
      <c r="H127" s="22"/>
      <c r="I127" s="33"/>
    </row>
    <row r="128" spans="1:9" ht="13.5" thickBot="1">
      <c r="A128" s="14">
        <f t="shared" si="13"/>
        <v>39880</v>
      </c>
      <c r="B128" s="7" t="s">
        <v>12</v>
      </c>
      <c r="C128" s="8">
        <v>2</v>
      </c>
      <c r="D128" s="8" t="s">
        <v>13</v>
      </c>
      <c r="E128" s="8" t="s">
        <v>17</v>
      </c>
      <c r="F128" s="22" t="s">
        <v>49</v>
      </c>
      <c r="G128" s="22">
        <v>4</v>
      </c>
      <c r="H128" s="22"/>
      <c r="I128" s="33"/>
    </row>
    <row r="129" spans="1:9" ht="14.25" thickBot="1" thickTop="1">
      <c r="A129" s="9" t="s">
        <v>6</v>
      </c>
      <c r="B129" s="6"/>
      <c r="C129" s="6">
        <f>SUM(C122:C128)</f>
        <v>5</v>
      </c>
      <c r="D129" s="6"/>
      <c r="E129" s="6"/>
      <c r="F129" s="26"/>
      <c r="G129" s="32">
        <f>SUM(G122:G128)</f>
        <v>14</v>
      </c>
      <c r="H129" s="26"/>
      <c r="I129" s="33"/>
    </row>
    <row r="130" spans="2:7" ht="13.5" thickTop="1">
      <c r="B130" s="43" t="s">
        <v>97</v>
      </c>
      <c r="C130" s="43">
        <f>C97+C105+C113+C121+C129</f>
        <v>35.5</v>
      </c>
      <c r="G130" s="23"/>
    </row>
    <row r="131" ht="12.75">
      <c r="G131" s="23"/>
    </row>
    <row r="132" spans="1:9" ht="33" customHeight="1">
      <c r="A132" s="59" t="s">
        <v>103</v>
      </c>
      <c r="B132" s="59"/>
      <c r="C132" s="44">
        <f>A135</f>
        <v>39881</v>
      </c>
      <c r="D132" s="45" t="s">
        <v>104</v>
      </c>
      <c r="E132" s="60">
        <f>A173</f>
        <v>39915</v>
      </c>
      <c r="F132" s="60"/>
      <c r="G132" s="23"/>
      <c r="H132" s="27" t="s">
        <v>27</v>
      </c>
      <c r="I132" s="27"/>
    </row>
    <row r="133" spans="1:7" ht="13.5" thickBot="1">
      <c r="A133" s="2"/>
      <c r="B133" s="2"/>
      <c r="C133" s="2"/>
      <c r="D133" s="2"/>
      <c r="E133" s="2"/>
      <c r="G133" s="23"/>
    </row>
    <row r="134" spans="1:9" ht="14.25" thickBot="1" thickTop="1">
      <c r="A134" s="11" t="s">
        <v>0</v>
      </c>
      <c r="B134" s="12" t="s">
        <v>1</v>
      </c>
      <c r="C134" s="13" t="s">
        <v>2</v>
      </c>
      <c r="D134" s="13" t="s">
        <v>3</v>
      </c>
      <c r="E134" s="13" t="s">
        <v>4</v>
      </c>
      <c r="F134" s="29"/>
      <c r="G134" s="29"/>
      <c r="H134" s="29" t="s">
        <v>5</v>
      </c>
      <c r="I134" s="36"/>
    </row>
    <row r="135" spans="1:9" ht="13.5" thickTop="1">
      <c r="A135" s="14">
        <f>DateDépart+98</f>
        <v>39881</v>
      </c>
      <c r="B135" s="7" t="s">
        <v>7</v>
      </c>
      <c r="C135" s="8"/>
      <c r="D135" s="8"/>
      <c r="E135" s="8"/>
      <c r="F135" s="22"/>
      <c r="G135" s="22">
        <v>0</v>
      </c>
      <c r="H135" s="22"/>
      <c r="I135" s="33"/>
    </row>
    <row r="136" spans="1:9" ht="12.75">
      <c r="A136" s="14">
        <f aca="true" t="shared" si="14" ref="A136:A141">A135+1</f>
        <v>39882</v>
      </c>
      <c r="B136" s="7" t="s">
        <v>12</v>
      </c>
      <c r="C136" s="8">
        <v>1.5</v>
      </c>
      <c r="D136" s="8" t="s">
        <v>19</v>
      </c>
      <c r="E136" s="8" t="s">
        <v>22</v>
      </c>
      <c r="F136" s="22" t="s">
        <v>52</v>
      </c>
      <c r="G136" s="22">
        <v>6</v>
      </c>
      <c r="H136" s="22"/>
      <c r="I136" s="33"/>
    </row>
    <row r="137" spans="1:9" ht="12.75">
      <c r="A137" s="14">
        <f t="shared" si="14"/>
        <v>39883</v>
      </c>
      <c r="B137" s="7" t="s">
        <v>7</v>
      </c>
      <c r="C137" s="8"/>
      <c r="D137" s="8"/>
      <c r="E137" s="8"/>
      <c r="F137" s="22"/>
      <c r="G137" s="22">
        <v>0</v>
      </c>
      <c r="H137" s="22"/>
      <c r="I137" s="33"/>
    </row>
    <row r="138" spans="1:9" ht="12.75">
      <c r="A138" s="14">
        <f t="shared" si="14"/>
        <v>39884</v>
      </c>
      <c r="B138" s="7" t="s">
        <v>12</v>
      </c>
      <c r="C138" s="8">
        <v>1.5</v>
      </c>
      <c r="D138" s="8" t="s">
        <v>48</v>
      </c>
      <c r="E138" s="8" t="s">
        <v>59</v>
      </c>
      <c r="F138" s="22" t="s">
        <v>61</v>
      </c>
      <c r="G138" s="22">
        <v>7</v>
      </c>
      <c r="H138" s="22"/>
      <c r="I138" s="33"/>
    </row>
    <row r="139" spans="1:9" ht="12.75">
      <c r="A139" s="14">
        <f t="shared" si="14"/>
        <v>39885</v>
      </c>
      <c r="B139" s="7" t="s">
        <v>7</v>
      </c>
      <c r="C139" s="8"/>
      <c r="D139" s="8"/>
      <c r="E139" s="8"/>
      <c r="F139" s="22"/>
      <c r="G139" s="22">
        <v>0</v>
      </c>
      <c r="H139" s="22"/>
      <c r="I139" s="33"/>
    </row>
    <row r="140" spans="1:9" ht="12.75">
      <c r="A140" s="14">
        <f t="shared" si="14"/>
        <v>39886</v>
      </c>
      <c r="B140" s="7" t="s">
        <v>12</v>
      </c>
      <c r="C140" s="8">
        <v>1</v>
      </c>
      <c r="D140" s="8" t="s">
        <v>29</v>
      </c>
      <c r="E140" s="8" t="s">
        <v>30</v>
      </c>
      <c r="F140" s="22" t="s">
        <v>58</v>
      </c>
      <c r="G140" s="22">
        <v>5</v>
      </c>
      <c r="H140" s="22"/>
      <c r="I140" s="33"/>
    </row>
    <row r="141" spans="1:9" ht="13.5" thickBot="1">
      <c r="A141" s="14">
        <f t="shared" si="14"/>
        <v>39887</v>
      </c>
      <c r="B141" s="7" t="s">
        <v>12</v>
      </c>
      <c r="C141" s="8">
        <v>2</v>
      </c>
      <c r="D141" s="8" t="s">
        <v>13</v>
      </c>
      <c r="E141" s="8" t="s">
        <v>17</v>
      </c>
      <c r="F141" s="22" t="s">
        <v>49</v>
      </c>
      <c r="G141" s="22">
        <v>4</v>
      </c>
      <c r="H141" s="22"/>
      <c r="I141" s="33"/>
    </row>
    <row r="142" spans="1:9" ht="14.25" thickBot="1" thickTop="1">
      <c r="A142" s="15" t="s">
        <v>6</v>
      </c>
      <c r="B142" s="6"/>
      <c r="C142" s="6">
        <f>SUM(C135:C141)</f>
        <v>6</v>
      </c>
      <c r="D142" s="6"/>
      <c r="E142" s="6"/>
      <c r="F142" s="26"/>
      <c r="G142" s="32">
        <f>SUM(G135:G141)</f>
        <v>22</v>
      </c>
      <c r="H142" s="26"/>
      <c r="I142" s="33"/>
    </row>
    <row r="143" spans="1:9" ht="13.5" thickTop="1">
      <c r="A143" s="14">
        <f>DateDépart+105</f>
        <v>39888</v>
      </c>
      <c r="B143" s="7" t="s">
        <v>7</v>
      </c>
      <c r="C143" s="8"/>
      <c r="D143" s="8"/>
      <c r="E143" s="8"/>
      <c r="F143" s="22"/>
      <c r="G143" s="22">
        <v>0</v>
      </c>
      <c r="H143" s="22"/>
      <c r="I143" s="33"/>
    </row>
    <row r="144" spans="1:9" ht="12.75">
      <c r="A144" s="14">
        <f aca="true" t="shared" si="15" ref="A144:A149">A143+1</f>
        <v>39889</v>
      </c>
      <c r="B144" s="7" t="s">
        <v>12</v>
      </c>
      <c r="C144" s="8">
        <v>1.5</v>
      </c>
      <c r="D144" s="8" t="s">
        <v>19</v>
      </c>
      <c r="E144" s="8" t="s">
        <v>23</v>
      </c>
      <c r="F144" s="22" t="s">
        <v>52</v>
      </c>
      <c r="G144" s="22">
        <v>7</v>
      </c>
      <c r="H144" s="22"/>
      <c r="I144" s="33"/>
    </row>
    <row r="145" spans="1:9" ht="12.75">
      <c r="A145" s="14">
        <f t="shared" si="15"/>
        <v>39890</v>
      </c>
      <c r="B145" s="7" t="s">
        <v>7</v>
      </c>
      <c r="C145" s="8"/>
      <c r="D145" s="8"/>
      <c r="E145" s="8"/>
      <c r="F145" s="22"/>
      <c r="G145" s="22">
        <v>0</v>
      </c>
      <c r="H145" s="22"/>
      <c r="I145" s="33"/>
    </row>
    <row r="146" spans="1:9" ht="12.75">
      <c r="A146" s="14">
        <f t="shared" si="15"/>
        <v>39891</v>
      </c>
      <c r="B146" s="7" t="s">
        <v>12</v>
      </c>
      <c r="C146" s="8">
        <v>1</v>
      </c>
      <c r="D146" s="8" t="s">
        <v>29</v>
      </c>
      <c r="E146" s="8" t="s">
        <v>30</v>
      </c>
      <c r="F146" s="22" t="s">
        <v>58</v>
      </c>
      <c r="G146" s="22">
        <v>5</v>
      </c>
      <c r="H146" s="22"/>
      <c r="I146" s="33"/>
    </row>
    <row r="147" spans="1:9" ht="12.75">
      <c r="A147" s="14">
        <f t="shared" si="15"/>
        <v>39892</v>
      </c>
      <c r="B147" s="7" t="s">
        <v>7</v>
      </c>
      <c r="C147" s="8"/>
      <c r="D147" s="8"/>
      <c r="E147" s="8"/>
      <c r="F147" s="22"/>
      <c r="G147" s="22">
        <v>0</v>
      </c>
      <c r="H147" s="22"/>
      <c r="I147" s="33"/>
    </row>
    <row r="148" spans="1:9" ht="12.75">
      <c r="A148" s="14">
        <f t="shared" si="15"/>
        <v>39893</v>
      </c>
      <c r="B148" s="7" t="s">
        <v>12</v>
      </c>
      <c r="C148" s="8">
        <v>1.5</v>
      </c>
      <c r="D148" s="8" t="s">
        <v>19</v>
      </c>
      <c r="E148" s="8" t="s">
        <v>60</v>
      </c>
      <c r="F148" s="22" t="s">
        <v>61</v>
      </c>
      <c r="G148" s="22">
        <v>8</v>
      </c>
      <c r="H148" s="22"/>
      <c r="I148" s="33"/>
    </row>
    <row r="149" spans="1:9" ht="13.5" thickBot="1">
      <c r="A149" s="14">
        <f t="shared" si="15"/>
        <v>39894</v>
      </c>
      <c r="B149" s="7" t="s">
        <v>12</v>
      </c>
      <c r="C149" s="8">
        <v>2.5</v>
      </c>
      <c r="D149" s="8" t="s">
        <v>13</v>
      </c>
      <c r="E149" s="8" t="s">
        <v>17</v>
      </c>
      <c r="F149" s="22" t="s">
        <v>63</v>
      </c>
      <c r="G149" s="22">
        <v>5</v>
      </c>
      <c r="H149" s="22"/>
      <c r="I149" s="33"/>
    </row>
    <row r="150" spans="1:9" ht="14.25" thickBot="1" thickTop="1">
      <c r="A150" s="15"/>
      <c r="B150" s="6"/>
      <c r="C150" s="6">
        <f>SUM(C143:C149)</f>
        <v>6.5</v>
      </c>
      <c r="D150" s="6"/>
      <c r="E150" s="6"/>
      <c r="F150" s="26"/>
      <c r="G150" s="32">
        <f>SUM(G143:G149)</f>
        <v>25</v>
      </c>
      <c r="H150" s="26"/>
      <c r="I150" s="33"/>
    </row>
    <row r="151" spans="1:9" ht="13.5" thickTop="1">
      <c r="A151" s="14">
        <f>DateDépart+112</f>
        <v>39895</v>
      </c>
      <c r="B151" s="7" t="s">
        <v>7</v>
      </c>
      <c r="C151" s="8"/>
      <c r="D151" s="8"/>
      <c r="E151" s="8"/>
      <c r="F151" s="22"/>
      <c r="G151" s="22">
        <v>0</v>
      </c>
      <c r="H151" s="22"/>
      <c r="I151" s="33"/>
    </row>
    <row r="152" spans="1:9" ht="12.75">
      <c r="A152" s="14">
        <f aca="true" t="shared" si="16" ref="A152:A157">A151+1</f>
        <v>39896</v>
      </c>
      <c r="B152" s="7" t="s">
        <v>12</v>
      </c>
      <c r="C152" s="8">
        <v>2</v>
      </c>
      <c r="D152" s="8" t="s">
        <v>13</v>
      </c>
      <c r="E152" s="8" t="s">
        <v>17</v>
      </c>
      <c r="F152" s="22" t="s">
        <v>49</v>
      </c>
      <c r="G152" s="22">
        <v>4</v>
      </c>
      <c r="H152" s="22"/>
      <c r="I152" s="33"/>
    </row>
    <row r="153" spans="1:9" ht="12.75">
      <c r="A153" s="14">
        <f t="shared" si="16"/>
        <v>39897</v>
      </c>
      <c r="B153" s="7" t="s">
        <v>7</v>
      </c>
      <c r="C153" s="8"/>
      <c r="D153" s="8"/>
      <c r="E153" s="8"/>
      <c r="F153" s="22"/>
      <c r="G153" s="22">
        <v>0</v>
      </c>
      <c r="H153" s="22"/>
      <c r="I153" s="33"/>
    </row>
    <row r="154" spans="1:9" ht="12.75">
      <c r="A154" s="14">
        <f t="shared" si="16"/>
        <v>39898</v>
      </c>
      <c r="B154" s="7" t="s">
        <v>12</v>
      </c>
      <c r="C154" s="8">
        <v>1</v>
      </c>
      <c r="D154" s="8" t="s">
        <v>28</v>
      </c>
      <c r="E154" s="8" t="s">
        <v>78</v>
      </c>
      <c r="F154" s="22" t="s">
        <v>28</v>
      </c>
      <c r="G154" s="22">
        <v>8</v>
      </c>
      <c r="H154" s="22"/>
      <c r="I154" s="33"/>
    </row>
    <row r="155" spans="1:9" ht="12.75">
      <c r="A155" s="14">
        <f t="shared" si="16"/>
        <v>39899</v>
      </c>
      <c r="B155" s="7" t="s">
        <v>7</v>
      </c>
      <c r="C155" s="8"/>
      <c r="D155" s="8"/>
      <c r="E155" s="8"/>
      <c r="F155" s="22"/>
      <c r="G155" s="22">
        <v>0</v>
      </c>
      <c r="H155" s="22"/>
      <c r="I155" s="33"/>
    </row>
    <row r="156" spans="1:9" ht="12.75">
      <c r="A156" s="14">
        <f t="shared" si="16"/>
        <v>39900</v>
      </c>
      <c r="B156" s="7" t="s">
        <v>12</v>
      </c>
      <c r="C156" s="8">
        <v>2</v>
      </c>
      <c r="D156" s="8" t="s">
        <v>81</v>
      </c>
      <c r="E156" s="8" t="s">
        <v>82</v>
      </c>
      <c r="F156" s="22" t="s">
        <v>52</v>
      </c>
      <c r="G156" s="22">
        <v>7</v>
      </c>
      <c r="H156" s="22"/>
      <c r="I156" s="33"/>
    </row>
    <row r="157" spans="1:9" ht="13.5" thickBot="1">
      <c r="A157" s="14">
        <f t="shared" si="16"/>
        <v>39901</v>
      </c>
      <c r="B157" s="7" t="s">
        <v>12</v>
      </c>
      <c r="C157" s="8">
        <v>3</v>
      </c>
      <c r="D157" s="8" t="s">
        <v>55</v>
      </c>
      <c r="E157" s="8" t="s">
        <v>69</v>
      </c>
      <c r="F157" s="22" t="s">
        <v>67</v>
      </c>
      <c r="G157" s="21">
        <v>9</v>
      </c>
      <c r="H157" s="34" t="s">
        <v>90</v>
      </c>
      <c r="I157" s="37"/>
    </row>
    <row r="158" spans="1:9" ht="14.25" thickBot="1" thickTop="1">
      <c r="A158" s="15" t="s">
        <v>6</v>
      </c>
      <c r="B158" s="6"/>
      <c r="C158" s="6">
        <f>SUM(C151:C157)</f>
        <v>8</v>
      </c>
      <c r="D158" s="6"/>
      <c r="E158" s="6"/>
      <c r="F158" s="26"/>
      <c r="G158" s="32">
        <f>SUM(G151:G157)</f>
        <v>28</v>
      </c>
      <c r="H158" s="26"/>
      <c r="I158" s="33"/>
    </row>
    <row r="159" spans="1:9" ht="13.5" thickTop="1">
      <c r="A159" s="14">
        <f>DateDépart+119</f>
        <v>39902</v>
      </c>
      <c r="B159" s="7" t="s">
        <v>12</v>
      </c>
      <c r="C159" s="8" t="s">
        <v>101</v>
      </c>
      <c r="D159" s="8"/>
      <c r="E159" s="17" t="s">
        <v>35</v>
      </c>
      <c r="F159" s="24"/>
      <c r="G159" s="22">
        <v>2</v>
      </c>
      <c r="H159" s="24"/>
      <c r="I159" s="38"/>
    </row>
    <row r="160" spans="1:9" ht="12.75">
      <c r="A160" s="14">
        <f aca="true" t="shared" si="17" ref="A160:A165">A159+1</f>
        <v>39903</v>
      </c>
      <c r="B160" s="7" t="s">
        <v>7</v>
      </c>
      <c r="C160" s="8"/>
      <c r="D160" s="8"/>
      <c r="E160" s="17"/>
      <c r="F160" s="24"/>
      <c r="G160" s="22">
        <v>0</v>
      </c>
      <c r="H160" s="24"/>
      <c r="I160" s="38"/>
    </row>
    <row r="161" spans="1:9" ht="12.75">
      <c r="A161" s="14">
        <f t="shared" si="17"/>
        <v>39904</v>
      </c>
      <c r="B161" s="7" t="s">
        <v>12</v>
      </c>
      <c r="C161" s="8">
        <v>2</v>
      </c>
      <c r="D161" s="8" t="s">
        <v>13</v>
      </c>
      <c r="E161" s="8" t="s">
        <v>17</v>
      </c>
      <c r="F161" s="22" t="s">
        <v>49</v>
      </c>
      <c r="G161" s="22">
        <v>4</v>
      </c>
      <c r="H161" s="22"/>
      <c r="I161" s="33"/>
    </row>
    <row r="162" spans="1:9" ht="12.75">
      <c r="A162" s="14">
        <f t="shared" si="17"/>
        <v>39905</v>
      </c>
      <c r="B162" s="7" t="s">
        <v>12</v>
      </c>
      <c r="C162" s="8">
        <v>1.5</v>
      </c>
      <c r="D162" s="8" t="s">
        <v>29</v>
      </c>
      <c r="E162" s="8" t="s">
        <v>31</v>
      </c>
      <c r="F162" s="22" t="s">
        <v>70</v>
      </c>
      <c r="G162" s="22">
        <v>6</v>
      </c>
      <c r="H162" s="22"/>
      <c r="I162" s="33"/>
    </row>
    <row r="163" spans="1:9" ht="12.75">
      <c r="A163" s="14">
        <f t="shared" si="17"/>
        <v>39906</v>
      </c>
      <c r="B163" s="7" t="s">
        <v>7</v>
      </c>
      <c r="C163" s="8"/>
      <c r="D163" s="8"/>
      <c r="E163" s="8"/>
      <c r="F163" s="22"/>
      <c r="G163" s="22">
        <v>0</v>
      </c>
      <c r="H163" s="22"/>
      <c r="I163" s="33"/>
    </row>
    <row r="164" spans="1:9" ht="12.75">
      <c r="A164" s="14">
        <f t="shared" si="17"/>
        <v>39907</v>
      </c>
      <c r="B164" s="7" t="s">
        <v>12</v>
      </c>
      <c r="C164" s="8">
        <v>2</v>
      </c>
      <c r="D164" s="8" t="s">
        <v>81</v>
      </c>
      <c r="E164" s="8" t="s">
        <v>80</v>
      </c>
      <c r="F164" s="22" t="s">
        <v>67</v>
      </c>
      <c r="G164" s="22">
        <v>8</v>
      </c>
      <c r="H164" s="30" t="s">
        <v>84</v>
      </c>
      <c r="I164" s="39"/>
    </row>
    <row r="165" spans="1:9" ht="13.5" thickBot="1">
      <c r="A165" s="14">
        <f t="shared" si="17"/>
        <v>39908</v>
      </c>
      <c r="B165" s="7" t="s">
        <v>12</v>
      </c>
      <c r="C165" s="8">
        <v>3</v>
      </c>
      <c r="D165" s="8" t="s">
        <v>55</v>
      </c>
      <c r="E165" s="8" t="s">
        <v>69</v>
      </c>
      <c r="F165" s="22" t="s">
        <v>67</v>
      </c>
      <c r="G165" s="21">
        <v>9</v>
      </c>
      <c r="H165" s="34" t="s">
        <v>85</v>
      </c>
      <c r="I165" s="37"/>
    </row>
    <row r="166" spans="1:9" ht="14.25" thickBot="1" thickTop="1">
      <c r="A166" s="15"/>
      <c r="B166" s="6"/>
      <c r="C166" s="6">
        <f>SUM(C159:C165)</f>
        <v>8.5</v>
      </c>
      <c r="D166" s="6"/>
      <c r="E166" s="6"/>
      <c r="F166" s="26"/>
      <c r="G166" s="32">
        <f>SUM(G159:G165)</f>
        <v>29</v>
      </c>
      <c r="H166" s="26"/>
      <c r="I166" s="33"/>
    </row>
    <row r="167" spans="1:9" ht="13.5" thickTop="1">
      <c r="A167" s="14">
        <f>DateDépart+126</f>
        <v>39909</v>
      </c>
      <c r="B167" s="7" t="s">
        <v>12</v>
      </c>
      <c r="C167" s="8">
        <v>0.75</v>
      </c>
      <c r="D167" s="8"/>
      <c r="E167" s="17" t="s">
        <v>35</v>
      </c>
      <c r="F167" s="24" t="s">
        <v>49</v>
      </c>
      <c r="G167" s="22">
        <v>2</v>
      </c>
      <c r="H167" s="24"/>
      <c r="I167" s="38"/>
    </row>
    <row r="168" spans="1:9" ht="12.75">
      <c r="A168" s="14">
        <f aca="true" t="shared" si="18" ref="A168:A173">A167+1</f>
        <v>39910</v>
      </c>
      <c r="B168" s="7" t="s">
        <v>7</v>
      </c>
      <c r="C168" s="8"/>
      <c r="D168" s="8"/>
      <c r="E168" s="17"/>
      <c r="F168" s="24"/>
      <c r="G168" s="22">
        <v>0</v>
      </c>
      <c r="H168" s="24"/>
      <c r="I168" s="38"/>
    </row>
    <row r="169" spans="1:9" ht="12.75">
      <c r="A169" s="14">
        <f t="shared" si="18"/>
        <v>39911</v>
      </c>
      <c r="B169" s="7" t="s">
        <v>12</v>
      </c>
      <c r="C169" s="8">
        <v>1.5</v>
      </c>
      <c r="D169" s="8" t="s">
        <v>29</v>
      </c>
      <c r="E169" s="8" t="s">
        <v>31</v>
      </c>
      <c r="F169" s="22" t="s">
        <v>70</v>
      </c>
      <c r="G169" s="22">
        <v>6</v>
      </c>
      <c r="H169" s="22"/>
      <c r="I169" s="33"/>
    </row>
    <row r="170" spans="1:9" ht="18">
      <c r="A170" s="14">
        <f t="shared" si="18"/>
        <v>39912</v>
      </c>
      <c r="B170" s="7" t="s">
        <v>7</v>
      </c>
      <c r="C170" s="8"/>
      <c r="D170" s="8"/>
      <c r="E170" s="16"/>
      <c r="F170" s="31"/>
      <c r="G170" s="22">
        <v>0</v>
      </c>
      <c r="H170" s="22"/>
      <c r="I170" s="33"/>
    </row>
    <row r="171" spans="1:9" ht="12.75">
      <c r="A171" s="14">
        <f t="shared" si="18"/>
        <v>39913</v>
      </c>
      <c r="B171" s="7" t="s">
        <v>12</v>
      </c>
      <c r="C171" s="8">
        <v>1.25</v>
      </c>
      <c r="D171" s="8" t="s">
        <v>28</v>
      </c>
      <c r="E171" s="8" t="s">
        <v>79</v>
      </c>
      <c r="F171" s="22" t="s">
        <v>28</v>
      </c>
      <c r="G171" s="22">
        <v>6</v>
      </c>
      <c r="H171" s="22"/>
      <c r="I171" s="33"/>
    </row>
    <row r="172" spans="1:9" ht="12.75">
      <c r="A172" s="14">
        <f t="shared" si="18"/>
        <v>39914</v>
      </c>
      <c r="B172" s="7" t="s">
        <v>7</v>
      </c>
      <c r="C172" s="8"/>
      <c r="D172" s="8"/>
      <c r="E172" s="8"/>
      <c r="F172" s="22"/>
      <c r="G172" s="22">
        <v>0</v>
      </c>
      <c r="H172" s="22"/>
      <c r="I172" s="33"/>
    </row>
    <row r="173" spans="1:9" ht="13.5" thickBot="1">
      <c r="A173" s="14">
        <f t="shared" si="18"/>
        <v>39915</v>
      </c>
      <c r="B173" s="7" t="s">
        <v>12</v>
      </c>
      <c r="C173" s="8">
        <v>2</v>
      </c>
      <c r="D173" s="8" t="s">
        <v>13</v>
      </c>
      <c r="E173" s="8" t="s">
        <v>17</v>
      </c>
      <c r="F173" s="22" t="s">
        <v>49</v>
      </c>
      <c r="G173" s="22">
        <v>4</v>
      </c>
      <c r="H173" s="22"/>
      <c r="I173" s="33"/>
    </row>
    <row r="174" spans="1:9" ht="14.25" thickBot="1" thickTop="1">
      <c r="A174" s="9"/>
      <c r="B174" s="6"/>
      <c r="C174" s="6">
        <f>SUM(C167:C173)</f>
        <v>5.5</v>
      </c>
      <c r="D174" s="6"/>
      <c r="E174" s="6"/>
      <c r="F174" s="26"/>
      <c r="G174" s="32">
        <f>SUM(G167:G173)</f>
        <v>18</v>
      </c>
      <c r="H174" s="26"/>
      <c r="I174" s="33"/>
    </row>
    <row r="175" spans="2:7" ht="13.5" thickTop="1">
      <c r="B175" s="43" t="s">
        <v>97</v>
      </c>
      <c r="C175" s="43">
        <f>C142+C150+C158+C166+C174</f>
        <v>34.5</v>
      </c>
      <c r="G175" s="23"/>
    </row>
    <row r="176" ht="12.75">
      <c r="G176" s="23"/>
    </row>
    <row r="177" spans="1:9" ht="33" customHeight="1">
      <c r="A177" s="59" t="s">
        <v>103</v>
      </c>
      <c r="B177" s="59"/>
      <c r="C177" s="44">
        <f>A180</f>
        <v>39916</v>
      </c>
      <c r="D177" s="45" t="s">
        <v>104</v>
      </c>
      <c r="E177" s="60">
        <f>A210</f>
        <v>39943</v>
      </c>
      <c r="F177" s="60"/>
      <c r="G177" s="23"/>
      <c r="H177" s="27" t="s">
        <v>32</v>
      </c>
      <c r="I177" s="27"/>
    </row>
    <row r="178" spans="1:7" ht="13.5" thickBot="1">
      <c r="A178" s="2"/>
      <c r="B178" s="2"/>
      <c r="C178" s="2"/>
      <c r="D178" s="2"/>
      <c r="E178" s="2"/>
      <c r="G178" s="23"/>
    </row>
    <row r="179" spans="1:9" ht="14.25" thickBot="1" thickTop="1">
      <c r="A179" s="11" t="s">
        <v>0</v>
      </c>
      <c r="B179" s="12" t="s">
        <v>1</v>
      </c>
      <c r="C179" s="13" t="s">
        <v>2</v>
      </c>
      <c r="D179" s="13" t="s">
        <v>3</v>
      </c>
      <c r="E179" s="13" t="s">
        <v>4</v>
      </c>
      <c r="F179" s="29"/>
      <c r="G179" s="29"/>
      <c r="H179" s="29" t="s">
        <v>5</v>
      </c>
      <c r="I179" s="36"/>
    </row>
    <row r="180" spans="1:9" ht="13.5" thickTop="1">
      <c r="A180" s="14">
        <f>DateDépart+133</f>
        <v>39916</v>
      </c>
      <c r="B180" s="7" t="s">
        <v>12</v>
      </c>
      <c r="C180" s="8">
        <v>1.5</v>
      </c>
      <c r="D180" s="8" t="s">
        <v>13</v>
      </c>
      <c r="E180" s="8" t="s">
        <v>17</v>
      </c>
      <c r="F180" s="24" t="s">
        <v>49</v>
      </c>
      <c r="G180" s="22">
        <v>4</v>
      </c>
      <c r="H180" s="24"/>
      <c r="I180" s="38"/>
    </row>
    <row r="181" spans="1:9" ht="12.75">
      <c r="A181" s="14">
        <f aca="true" t="shared" si="19" ref="A181:A186">A180+1</f>
        <v>39917</v>
      </c>
      <c r="B181" s="7" t="s">
        <v>7</v>
      </c>
      <c r="C181" s="8"/>
      <c r="D181" s="8"/>
      <c r="E181" s="17"/>
      <c r="F181" s="24"/>
      <c r="G181" s="22">
        <v>0</v>
      </c>
      <c r="H181" s="24"/>
      <c r="I181" s="38"/>
    </row>
    <row r="182" spans="1:9" ht="12.75">
      <c r="A182" s="14">
        <f t="shared" si="19"/>
        <v>39918</v>
      </c>
      <c r="B182" s="7" t="s">
        <v>12</v>
      </c>
      <c r="C182" s="8">
        <v>1.5</v>
      </c>
      <c r="D182" s="8" t="s">
        <v>28</v>
      </c>
      <c r="E182" s="19" t="s">
        <v>38</v>
      </c>
      <c r="F182" s="18" t="s">
        <v>48</v>
      </c>
      <c r="G182" s="22">
        <v>6</v>
      </c>
      <c r="H182" s="18" t="s">
        <v>102</v>
      </c>
      <c r="I182" s="38"/>
    </row>
    <row r="183" spans="1:9" ht="12.75">
      <c r="A183" s="14">
        <f t="shared" si="19"/>
        <v>39919</v>
      </c>
      <c r="B183" s="7" t="s">
        <v>12</v>
      </c>
      <c r="C183" s="8">
        <v>1</v>
      </c>
      <c r="D183" s="8" t="s">
        <v>13</v>
      </c>
      <c r="E183" s="8" t="s">
        <v>37</v>
      </c>
      <c r="F183" s="25" t="s">
        <v>68</v>
      </c>
      <c r="G183" s="22">
        <v>4</v>
      </c>
      <c r="H183" s="25"/>
      <c r="I183" s="33"/>
    </row>
    <row r="184" spans="1:9" ht="12.75">
      <c r="A184" s="14">
        <f t="shared" si="19"/>
        <v>39920</v>
      </c>
      <c r="B184" s="7" t="s">
        <v>7</v>
      </c>
      <c r="C184" s="8"/>
      <c r="D184" s="8"/>
      <c r="E184" s="17"/>
      <c r="F184" s="24"/>
      <c r="G184" s="22">
        <v>0</v>
      </c>
      <c r="H184" s="24"/>
      <c r="I184" s="38"/>
    </row>
    <row r="185" spans="1:9" ht="12.75">
      <c r="A185" s="14">
        <f t="shared" si="19"/>
        <v>39921</v>
      </c>
      <c r="B185" s="7" t="s">
        <v>12</v>
      </c>
      <c r="C185" s="8">
        <v>0.75</v>
      </c>
      <c r="D185" s="25" t="s">
        <v>93</v>
      </c>
      <c r="E185" s="19" t="s">
        <v>33</v>
      </c>
      <c r="F185" s="18"/>
      <c r="G185" s="22">
        <v>4</v>
      </c>
      <c r="H185" s="18" t="s">
        <v>92</v>
      </c>
      <c r="I185" s="38"/>
    </row>
    <row r="186" spans="1:9" ht="13.5" thickBot="1">
      <c r="A186" s="14">
        <f t="shared" si="19"/>
        <v>39922</v>
      </c>
      <c r="B186" s="7" t="s">
        <v>12</v>
      </c>
      <c r="C186" s="8">
        <v>2</v>
      </c>
      <c r="D186" s="8" t="s">
        <v>34</v>
      </c>
      <c r="E186" s="20" t="s">
        <v>34</v>
      </c>
      <c r="F186" s="18" t="s">
        <v>67</v>
      </c>
      <c r="G186" s="21">
        <v>10</v>
      </c>
      <c r="H186" s="35" t="s">
        <v>91</v>
      </c>
      <c r="I186" s="40"/>
    </row>
    <row r="187" spans="1:9" ht="14.25" thickBot="1" thickTop="1">
      <c r="A187" s="15" t="s">
        <v>6</v>
      </c>
      <c r="B187" s="6"/>
      <c r="C187" s="6">
        <f>SUM(C180:C186)</f>
        <v>6.75</v>
      </c>
      <c r="D187" s="6"/>
      <c r="E187" s="6"/>
      <c r="F187" s="26"/>
      <c r="G187" s="32">
        <f>SUM(G180:G186)</f>
        <v>28</v>
      </c>
      <c r="H187" s="26"/>
      <c r="I187" s="33"/>
    </row>
    <row r="188" spans="1:9" ht="13.5" thickTop="1">
      <c r="A188" s="14">
        <f>DateDépart+140</f>
        <v>39923</v>
      </c>
      <c r="B188" s="7" t="s">
        <v>12</v>
      </c>
      <c r="C188" s="8">
        <v>0.75</v>
      </c>
      <c r="D188" s="8" t="s">
        <v>100</v>
      </c>
      <c r="E188" s="17" t="s">
        <v>35</v>
      </c>
      <c r="F188" s="24" t="s">
        <v>49</v>
      </c>
      <c r="G188" s="22">
        <v>2</v>
      </c>
      <c r="H188" s="24"/>
      <c r="I188" s="38"/>
    </row>
    <row r="189" spans="1:9" ht="12.75">
      <c r="A189" s="14">
        <f aca="true" t="shared" si="20" ref="A189:A194">A188+1</f>
        <v>39924</v>
      </c>
      <c r="B189" s="7" t="s">
        <v>7</v>
      </c>
      <c r="C189" s="8"/>
      <c r="D189" s="8"/>
      <c r="E189" s="17"/>
      <c r="F189" s="24"/>
      <c r="G189" s="22">
        <v>0</v>
      </c>
      <c r="H189" s="24"/>
      <c r="I189" s="38"/>
    </row>
    <row r="190" spans="1:9" ht="12.75">
      <c r="A190" s="14">
        <f t="shared" si="20"/>
        <v>39925</v>
      </c>
      <c r="B190" s="7" t="s">
        <v>12</v>
      </c>
      <c r="C190" s="8">
        <v>1.5</v>
      </c>
      <c r="D190" s="8" t="s">
        <v>19</v>
      </c>
      <c r="E190" s="18" t="s">
        <v>99</v>
      </c>
      <c r="F190" s="18" t="s">
        <v>52</v>
      </c>
      <c r="G190" s="22">
        <v>8</v>
      </c>
      <c r="H190" s="18" t="s">
        <v>102</v>
      </c>
      <c r="I190" s="38"/>
    </row>
    <row r="191" spans="1:9" ht="12.75">
      <c r="A191" s="14">
        <f t="shared" si="20"/>
        <v>39926</v>
      </c>
      <c r="B191" s="7" t="s">
        <v>12</v>
      </c>
      <c r="C191" s="8">
        <v>1.5</v>
      </c>
      <c r="D191" s="8" t="s">
        <v>13</v>
      </c>
      <c r="E191" s="8" t="s">
        <v>37</v>
      </c>
      <c r="F191" s="25" t="s">
        <v>68</v>
      </c>
      <c r="G191" s="22">
        <v>5</v>
      </c>
      <c r="H191" s="25"/>
      <c r="I191" s="33"/>
    </row>
    <row r="192" spans="1:9" ht="12.75">
      <c r="A192" s="14">
        <f t="shared" si="20"/>
        <v>39927</v>
      </c>
      <c r="B192" s="7" t="s">
        <v>7</v>
      </c>
      <c r="C192" s="8"/>
      <c r="D192" s="8"/>
      <c r="E192" s="17"/>
      <c r="F192" s="24"/>
      <c r="G192" s="22">
        <v>0</v>
      </c>
      <c r="H192" s="24"/>
      <c r="I192" s="38"/>
    </row>
    <row r="193" spans="1:9" ht="12.75">
      <c r="A193" s="14">
        <f t="shared" si="20"/>
        <v>39928</v>
      </c>
      <c r="B193" s="7" t="s">
        <v>12</v>
      </c>
      <c r="C193" s="8">
        <v>0.75</v>
      </c>
      <c r="D193" s="8" t="s">
        <v>93</v>
      </c>
      <c r="E193" s="19" t="s">
        <v>33</v>
      </c>
      <c r="F193" s="18"/>
      <c r="G193" s="22">
        <v>4</v>
      </c>
      <c r="H193" s="18" t="s">
        <v>92</v>
      </c>
      <c r="I193" s="38"/>
    </row>
    <row r="194" spans="1:9" ht="13.5" thickBot="1">
      <c r="A194" s="14">
        <f t="shared" si="20"/>
        <v>39929</v>
      </c>
      <c r="B194" s="7" t="s">
        <v>12</v>
      </c>
      <c r="C194" s="8">
        <v>2</v>
      </c>
      <c r="D194" s="8" t="s">
        <v>34</v>
      </c>
      <c r="E194" s="20" t="s">
        <v>34</v>
      </c>
      <c r="F194" s="18" t="s">
        <v>67</v>
      </c>
      <c r="G194" s="21">
        <v>10</v>
      </c>
      <c r="H194" s="35" t="s">
        <v>91</v>
      </c>
      <c r="I194" s="40"/>
    </row>
    <row r="195" spans="1:9" ht="14.25" thickBot="1" thickTop="1">
      <c r="A195" s="15"/>
      <c r="B195" s="6"/>
      <c r="C195" s="6">
        <f>SUM(C188:C194)</f>
        <v>6.5</v>
      </c>
      <c r="D195" s="6"/>
      <c r="E195" s="6"/>
      <c r="F195" s="26"/>
      <c r="G195" s="32">
        <f>SUM(G188:G194)</f>
        <v>29</v>
      </c>
      <c r="H195" s="26"/>
      <c r="I195" s="33"/>
    </row>
    <row r="196" spans="1:9" ht="13.5" thickTop="1">
      <c r="A196" s="14">
        <f>DateDépart+147</f>
        <v>39930</v>
      </c>
      <c r="B196" s="7" t="s">
        <v>12</v>
      </c>
      <c r="C196" s="8">
        <v>0.75</v>
      </c>
      <c r="D196" s="8" t="s">
        <v>100</v>
      </c>
      <c r="E196" s="17" t="s">
        <v>35</v>
      </c>
      <c r="F196" s="24" t="s">
        <v>49</v>
      </c>
      <c r="G196" s="22">
        <v>2</v>
      </c>
      <c r="H196" s="24"/>
      <c r="I196" s="38"/>
    </row>
    <row r="197" spans="1:9" ht="12.75">
      <c r="A197" s="14">
        <f aca="true" t="shared" si="21" ref="A197:A202">A196+1</f>
        <v>39931</v>
      </c>
      <c r="B197" s="7" t="s">
        <v>7</v>
      </c>
      <c r="C197" s="8"/>
      <c r="D197" s="8"/>
      <c r="E197" s="17" t="s">
        <v>7</v>
      </c>
      <c r="F197" s="24"/>
      <c r="G197" s="22">
        <v>0</v>
      </c>
      <c r="H197" s="24"/>
      <c r="I197" s="38"/>
    </row>
    <row r="198" spans="1:9" ht="12.75">
      <c r="A198" s="14">
        <f t="shared" si="21"/>
        <v>39932</v>
      </c>
      <c r="B198" s="7" t="s">
        <v>12</v>
      </c>
      <c r="C198" s="8">
        <v>1.5</v>
      </c>
      <c r="D198" s="8" t="s">
        <v>28</v>
      </c>
      <c r="E198" s="19" t="s">
        <v>71</v>
      </c>
      <c r="F198" s="18" t="s">
        <v>48</v>
      </c>
      <c r="G198" s="22">
        <v>7</v>
      </c>
      <c r="H198" s="18" t="s">
        <v>102</v>
      </c>
      <c r="I198" s="38"/>
    </row>
    <row r="199" spans="1:9" ht="12.75">
      <c r="A199" s="14">
        <f t="shared" si="21"/>
        <v>39933</v>
      </c>
      <c r="B199" s="7" t="s">
        <v>12</v>
      </c>
      <c r="C199" s="8">
        <v>1.5</v>
      </c>
      <c r="D199" s="8" t="s">
        <v>13</v>
      </c>
      <c r="E199" s="8" t="s">
        <v>36</v>
      </c>
      <c r="F199" s="25" t="s">
        <v>68</v>
      </c>
      <c r="G199" s="22">
        <v>4</v>
      </c>
      <c r="H199" s="25"/>
      <c r="I199" s="33"/>
    </row>
    <row r="200" spans="1:9" ht="12.75">
      <c r="A200" s="14">
        <f t="shared" si="21"/>
        <v>39934</v>
      </c>
      <c r="B200" s="7" t="s">
        <v>7</v>
      </c>
      <c r="C200" s="8"/>
      <c r="D200" s="8"/>
      <c r="E200" s="17" t="s">
        <v>7</v>
      </c>
      <c r="F200" s="24"/>
      <c r="G200" s="22">
        <v>0</v>
      </c>
      <c r="H200" s="24"/>
      <c r="I200" s="38"/>
    </row>
    <row r="201" spans="1:9" ht="12.75">
      <c r="A201" s="14">
        <f t="shared" si="21"/>
        <v>39935</v>
      </c>
      <c r="B201" s="7" t="s">
        <v>12</v>
      </c>
      <c r="C201" s="8">
        <v>0.75</v>
      </c>
      <c r="D201" s="8" t="s">
        <v>93</v>
      </c>
      <c r="E201" s="19" t="s">
        <v>33</v>
      </c>
      <c r="F201" s="18"/>
      <c r="G201" s="22">
        <v>4</v>
      </c>
      <c r="H201" s="18" t="s">
        <v>92</v>
      </c>
      <c r="I201" s="38"/>
    </row>
    <row r="202" spans="1:9" ht="13.5" thickBot="1">
      <c r="A202" s="14">
        <f t="shared" si="21"/>
        <v>39936</v>
      </c>
      <c r="B202" s="7" t="s">
        <v>12</v>
      </c>
      <c r="C202" s="8">
        <v>2</v>
      </c>
      <c r="D202" s="8" t="s">
        <v>34</v>
      </c>
      <c r="E202" s="20" t="s">
        <v>34</v>
      </c>
      <c r="F202" s="18" t="s">
        <v>67</v>
      </c>
      <c r="G202" s="21">
        <v>10</v>
      </c>
      <c r="H202" s="35" t="s">
        <v>91</v>
      </c>
      <c r="I202" s="40"/>
    </row>
    <row r="203" spans="1:9" ht="14.25" thickBot="1" thickTop="1">
      <c r="A203" s="15" t="s">
        <v>6</v>
      </c>
      <c r="B203" s="6"/>
      <c r="C203" s="6">
        <f>SUM(C196:C202)</f>
        <v>6.5</v>
      </c>
      <c r="D203" s="6"/>
      <c r="E203" s="6"/>
      <c r="F203" s="26"/>
      <c r="G203" s="32">
        <f>SUM(G196:G202)</f>
        <v>27</v>
      </c>
      <c r="H203" s="26"/>
      <c r="I203" s="33"/>
    </row>
    <row r="204" spans="1:9" ht="13.5" thickTop="1">
      <c r="A204" s="14">
        <f>DateDépart+154</f>
        <v>39937</v>
      </c>
      <c r="B204" s="7" t="s">
        <v>12</v>
      </c>
      <c r="C204" s="8">
        <v>0.75</v>
      </c>
      <c r="D204" s="8" t="s">
        <v>100</v>
      </c>
      <c r="E204" s="17" t="s">
        <v>35</v>
      </c>
      <c r="F204" s="24" t="s">
        <v>49</v>
      </c>
      <c r="G204" s="22">
        <v>2</v>
      </c>
      <c r="H204" s="24"/>
      <c r="I204" s="38"/>
    </row>
    <row r="205" spans="1:9" ht="12.75">
      <c r="A205" s="14">
        <f aca="true" t="shared" si="22" ref="A205:A210">A204+1</f>
        <v>39938</v>
      </c>
      <c r="B205" s="7" t="s">
        <v>7</v>
      </c>
      <c r="C205" s="8"/>
      <c r="D205" s="8"/>
      <c r="E205" s="17"/>
      <c r="F205" s="24"/>
      <c r="G205" s="22">
        <v>0</v>
      </c>
      <c r="H205" s="24"/>
      <c r="I205" s="38"/>
    </row>
    <row r="206" spans="1:9" ht="12.75">
      <c r="A206" s="14">
        <f t="shared" si="22"/>
        <v>39939</v>
      </c>
      <c r="B206" s="7" t="s">
        <v>12</v>
      </c>
      <c r="C206" s="8">
        <v>1.5</v>
      </c>
      <c r="D206" s="8" t="s">
        <v>19</v>
      </c>
      <c r="E206" s="18" t="s">
        <v>20</v>
      </c>
      <c r="F206" s="18" t="s">
        <v>52</v>
      </c>
      <c r="G206" s="22">
        <v>6</v>
      </c>
      <c r="H206" s="18" t="s">
        <v>102</v>
      </c>
      <c r="I206" s="38"/>
    </row>
    <row r="207" spans="1:9" ht="12.75">
      <c r="A207" s="14">
        <f t="shared" si="22"/>
        <v>39940</v>
      </c>
      <c r="B207" s="7" t="s">
        <v>12</v>
      </c>
      <c r="C207" s="8">
        <v>1.5</v>
      </c>
      <c r="D207" s="8" t="s">
        <v>13</v>
      </c>
      <c r="E207" s="8" t="s">
        <v>37</v>
      </c>
      <c r="F207" s="25" t="s">
        <v>68</v>
      </c>
      <c r="G207" s="22">
        <v>5</v>
      </c>
      <c r="H207" s="25"/>
      <c r="I207" s="33"/>
    </row>
    <row r="208" spans="1:9" ht="12.75">
      <c r="A208" s="14">
        <f t="shared" si="22"/>
        <v>39941</v>
      </c>
      <c r="B208" s="7" t="s">
        <v>7</v>
      </c>
      <c r="C208" s="8"/>
      <c r="D208" s="8"/>
      <c r="E208" s="17"/>
      <c r="F208" s="24"/>
      <c r="G208" s="22">
        <v>0</v>
      </c>
      <c r="H208" s="24"/>
      <c r="I208" s="38"/>
    </row>
    <row r="209" spans="1:9" ht="12.75">
      <c r="A209" s="14">
        <f t="shared" si="22"/>
        <v>39942</v>
      </c>
      <c r="B209" s="7" t="s">
        <v>12</v>
      </c>
      <c r="C209" s="8">
        <v>0.75</v>
      </c>
      <c r="D209" s="25" t="s">
        <v>93</v>
      </c>
      <c r="E209" s="19" t="s">
        <v>33</v>
      </c>
      <c r="F209" s="18"/>
      <c r="G209" s="22">
        <v>4</v>
      </c>
      <c r="H209" s="18" t="s">
        <v>92</v>
      </c>
      <c r="I209" s="38"/>
    </row>
    <row r="210" spans="1:9" ht="13.5" thickBot="1">
      <c r="A210" s="14">
        <f t="shared" si="22"/>
        <v>39943</v>
      </c>
      <c r="B210" s="7" t="s">
        <v>12</v>
      </c>
      <c r="C210" s="8">
        <v>2</v>
      </c>
      <c r="D210" s="8" t="s">
        <v>34</v>
      </c>
      <c r="E210" s="20" t="s">
        <v>34</v>
      </c>
      <c r="F210" s="18" t="s">
        <v>67</v>
      </c>
      <c r="G210" s="21">
        <v>10</v>
      </c>
      <c r="H210" s="35" t="s">
        <v>91</v>
      </c>
      <c r="I210" s="40"/>
    </row>
    <row r="211" spans="1:9" ht="14.25" thickBot="1" thickTop="1">
      <c r="A211" s="15"/>
      <c r="B211" s="6"/>
      <c r="C211" s="6">
        <f>SUM(C204:C210)</f>
        <v>6.5</v>
      </c>
      <c r="D211" s="6"/>
      <c r="E211" s="6"/>
      <c r="F211" s="26"/>
      <c r="G211" s="32">
        <f>SUM(G204:G210)</f>
        <v>27</v>
      </c>
      <c r="H211" s="26"/>
      <c r="I211" s="33"/>
    </row>
    <row r="212" spans="1:9" ht="14.25" thickBot="1" thickTop="1">
      <c r="A212" s="9"/>
      <c r="B212" s="42" t="s">
        <v>97</v>
      </c>
      <c r="C212" s="43">
        <f>C187+C195+C203+C211</f>
        <v>26.25</v>
      </c>
      <c r="D212" s="6"/>
      <c r="E212" s="6"/>
      <c r="F212" s="26"/>
      <c r="G212" s="26"/>
      <c r="H212" s="26"/>
      <c r="I212" s="33"/>
    </row>
    <row r="213" ht="13.5" thickTop="1"/>
  </sheetData>
  <mergeCells count="11">
    <mergeCell ref="A3:B3"/>
    <mergeCell ref="A87:B87"/>
    <mergeCell ref="E87:F87"/>
    <mergeCell ref="A132:B132"/>
    <mergeCell ref="E132:F132"/>
    <mergeCell ref="A5:B5"/>
    <mergeCell ref="E5:F5"/>
    <mergeCell ref="A50:B50"/>
    <mergeCell ref="E50:F50"/>
    <mergeCell ref="A177:B177"/>
    <mergeCell ref="E177:F177"/>
  </mergeCells>
  <conditionalFormatting sqref="G196:G202 G204:G210 G188:G194 G180:G186">
    <cfRule type="cellIs" priority="1" dxfId="0" operator="between" stopIfTrue="1">
      <formula>0</formula>
      <formula>4</formula>
    </cfRule>
    <cfRule type="cellIs" priority="2" dxfId="1" operator="between" stopIfTrue="1">
      <formula>5</formula>
      <formula>6</formula>
    </cfRule>
    <cfRule type="cellIs" priority="3" dxfId="2" operator="between" stopIfTrue="1">
      <formula>7</formula>
      <formula>8</formula>
    </cfRule>
  </conditionalFormatting>
  <conditionalFormatting sqref="G8:G14 G16:G22 G24:G30 G32:G38 G40:G46 G53:G59 G61:G67 G69:G75 G77:G83 G90:G96 G98:G104 G106:G112 G114:G120 G122:G128 G135:G141 G143:G149 G151:G157 G159:G165 G167:G173">
    <cfRule type="cellIs" priority="4" dxfId="0" operator="between" stopIfTrue="1">
      <formula>1</formula>
      <formula>4</formula>
    </cfRule>
    <cfRule type="cellIs" priority="5" dxfId="1" operator="between" stopIfTrue="1">
      <formula>5</formula>
      <formula>6</formula>
    </cfRule>
    <cfRule type="cellIs" priority="6" dxfId="2" operator="between" stopIfTrue="1">
      <formula>7</formula>
      <formula>8</formula>
    </cfRule>
  </conditionalFormatting>
  <hyperlinks>
    <hyperlink ref="H72" r:id="rId1" display="1er Seuil aérobie !!!"/>
    <hyperlink ref="H101" r:id="rId2" display="1er seuils anaérobie"/>
  </hyperlinks>
  <printOptions gridLines="1"/>
  <pageMargins left="0.75" right="0.75" top="1" bottom="1" header="0.4921259845" footer="0.4921259845"/>
  <pageSetup horizontalDpi="600" verticalDpi="600" orientation="landscape" paperSize="9" scale="69" r:id="rId5"/>
  <headerFooter alignWithMargins="0">
    <oddHeader>&amp;C&amp;A</oddHeader>
    <oddFooter>&amp;CPage &amp;P</oddFooter>
  </headerFooter>
  <rowBreaks count="4" manualBreakCount="4">
    <brk id="48" max="24" man="1"/>
    <brk id="85" max="24" man="1"/>
    <brk id="130" max="24" man="1"/>
    <brk id="175" max="24" man="1"/>
  </rowBreak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D.D.S.P. NORD</dc:creator>
  <cp:keywords/>
  <dc:description/>
  <cp:lastModifiedBy>dborci</cp:lastModifiedBy>
  <cp:lastPrinted>2009-01-08T15:46:30Z</cp:lastPrinted>
  <dcterms:created xsi:type="dcterms:W3CDTF">2004-07-21T15:27:53Z</dcterms:created>
  <dcterms:modified xsi:type="dcterms:W3CDTF">2009-01-09T20:33:49Z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409836645</vt:i4>
  </property>
  <property fmtid="{D5CDD505-2E9C-101B-9397-08002B2CF9AE}" pid="3" name="_NewReviewCycle">
    <vt:lpwstr/>
  </property>
  <property fmtid="{D5CDD505-2E9C-101B-9397-08002B2CF9AE}" pid="4" name="_EmailSubject">
    <vt:lpwstr>plan jose</vt:lpwstr>
  </property>
  <property fmtid="{D5CDD505-2E9C-101B-9397-08002B2CF9AE}" pid="5" name="_AuthorEmail">
    <vt:lpwstr>jose.lezouret@orange-ftgroup.com</vt:lpwstr>
  </property>
  <property fmtid="{D5CDD505-2E9C-101B-9397-08002B2CF9AE}" pid="6" name="_AuthorEmailDisplayName">
    <vt:lpwstr>LEZOURET José DTF/DESI</vt:lpwstr>
  </property>
  <property fmtid="{D5CDD505-2E9C-101B-9397-08002B2CF9AE}" pid="7" name="_ReviewingToolsShownOnce">
    <vt:lpwstr/>
  </property>
</Properties>
</file>